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фінансові питання\6. бюджет 2022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(2)'!$A$1:$P$412</definedName>
  </definedNames>
  <calcPr calcId="191029" fullCalcOnLoad="1" refMode="R1C1"/>
</workbook>
</file>

<file path=xl/calcChain.xml><?xml version="1.0" encoding="utf-8"?>
<calcChain xmlns="http://schemas.openxmlformats.org/spreadsheetml/2006/main">
  <c r="E416" i="8" l="1"/>
  <c r="P414" i="8"/>
  <c r="K414" i="8"/>
  <c r="J414" i="8"/>
  <c r="E414" i="8"/>
  <c r="P416" i="8"/>
  <c r="K416" i="8"/>
  <c r="J416" i="8"/>
  <c r="F92" i="8"/>
  <c r="F405" i="8"/>
  <c r="H342" i="8"/>
  <c r="F342" i="8"/>
  <c r="E342" i="8"/>
  <c r="H275" i="8"/>
  <c r="F275" i="8"/>
  <c r="E275" i="8"/>
  <c r="H255" i="8"/>
  <c r="F255" i="8"/>
  <c r="H261" i="8"/>
  <c r="F261" i="8"/>
  <c r="E261" i="8"/>
  <c r="P261" i="8"/>
  <c r="H260" i="8"/>
  <c r="F260" i="8"/>
  <c r="E260" i="8"/>
  <c r="P260" i="8"/>
  <c r="H258" i="8"/>
  <c r="H253" i="8"/>
  <c r="H251" i="8"/>
  <c r="F258" i="8"/>
  <c r="E258" i="8"/>
  <c r="H81" i="8"/>
  <c r="F81" i="8"/>
  <c r="H75" i="8"/>
  <c r="F75" i="8"/>
  <c r="H57" i="8"/>
  <c r="H51" i="8"/>
  <c r="H42" i="8"/>
  <c r="H409" i="8"/>
  <c r="F57" i="8"/>
  <c r="E57" i="8"/>
  <c r="H53" i="8"/>
  <c r="F53" i="8"/>
  <c r="H247" i="8"/>
  <c r="F247" i="8"/>
  <c r="H401" i="8"/>
  <c r="F401" i="8"/>
  <c r="H157" i="8"/>
  <c r="H425" i="8"/>
  <c r="F157" i="8"/>
  <c r="H17" i="8"/>
  <c r="F17" i="8"/>
  <c r="F124" i="8"/>
  <c r="F142" i="8"/>
  <c r="F113" i="8"/>
  <c r="F107" i="8"/>
  <c r="F105" i="8"/>
  <c r="F96" i="8"/>
  <c r="G67" i="8"/>
  <c r="F67" i="8"/>
  <c r="G60" i="8"/>
  <c r="G51" i="8"/>
  <c r="G42" i="8"/>
  <c r="G409" i="8"/>
  <c r="F60" i="8"/>
  <c r="F404" i="8"/>
  <c r="F29" i="8"/>
  <c r="E405" i="8"/>
  <c r="K17" i="8"/>
  <c r="K321" i="8"/>
  <c r="O338" i="8"/>
  <c r="J338" i="8"/>
  <c r="P338" i="8"/>
  <c r="K57" i="8"/>
  <c r="K53" i="8"/>
  <c r="F84" i="8"/>
  <c r="E84" i="8"/>
  <c r="F398" i="8"/>
  <c r="H322" i="8"/>
  <c r="F322" i="8"/>
  <c r="E53" i="8"/>
  <c r="F45" i="8"/>
  <c r="O34" i="8"/>
  <c r="O32" i="8"/>
  <c r="H106" i="8"/>
  <c r="F106" i="8"/>
  <c r="F43" i="8"/>
  <c r="G255" i="8"/>
  <c r="E255" i="8"/>
  <c r="G425" i="8"/>
  <c r="O75" i="8"/>
  <c r="J75" i="8"/>
  <c r="O57" i="8"/>
  <c r="O258" i="8"/>
  <c r="J258" i="8"/>
  <c r="G263" i="8"/>
  <c r="G253" i="8"/>
  <c r="G251" i="8"/>
  <c r="F263" i="8"/>
  <c r="E263" i="8"/>
  <c r="P263" i="8"/>
  <c r="H403" i="8"/>
  <c r="H402" i="8"/>
  <c r="K316" i="8"/>
  <c r="K317" i="8"/>
  <c r="K319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E32" i="8"/>
  <c r="O324" i="8"/>
  <c r="J324" i="8"/>
  <c r="F400" i="8"/>
  <c r="F399" i="8"/>
  <c r="H16" i="8"/>
  <c r="H14" i="8"/>
  <c r="E178" i="8"/>
  <c r="O151" i="8"/>
  <c r="J151" i="8"/>
  <c r="J88" i="8"/>
  <c r="O124" i="8"/>
  <c r="O107" i="8"/>
  <c r="E124" i="8"/>
  <c r="P124" i="8"/>
  <c r="E141" i="8"/>
  <c r="E404" i="8"/>
  <c r="E157" i="8"/>
  <c r="K156" i="8"/>
  <c r="K154" i="8"/>
  <c r="F156" i="8"/>
  <c r="F154" i="8"/>
  <c r="O219" i="8"/>
  <c r="J219" i="8"/>
  <c r="P219" i="8"/>
  <c r="O220" i="8"/>
  <c r="O221" i="8"/>
  <c r="J221" i="8"/>
  <c r="P221" i="8"/>
  <c r="O222" i="8"/>
  <c r="J222" i="8"/>
  <c r="O223" i="8"/>
  <c r="O224" i="8"/>
  <c r="J224" i="8"/>
  <c r="P224" i="8"/>
  <c r="J220" i="8"/>
  <c r="J223" i="8"/>
  <c r="E219" i="8"/>
  <c r="E221" i="8"/>
  <c r="E222" i="8"/>
  <c r="E223" i="8"/>
  <c r="G266" i="8"/>
  <c r="G265" i="8"/>
  <c r="E281" i="8"/>
  <c r="O329" i="8"/>
  <c r="J329" i="8"/>
  <c r="P329" i="8"/>
  <c r="O328" i="8"/>
  <c r="O318" i="8"/>
  <c r="O367" i="8"/>
  <c r="J367" i="8"/>
  <c r="P367" i="8"/>
  <c r="O378" i="8"/>
  <c r="J378" i="8"/>
  <c r="P378" i="8"/>
  <c r="E371" i="8"/>
  <c r="O339" i="8"/>
  <c r="J339" i="8"/>
  <c r="P339" i="8"/>
  <c r="O346" i="8"/>
  <c r="J346" i="8"/>
  <c r="O386" i="8"/>
  <c r="J386" i="8"/>
  <c r="J385" i="8"/>
  <c r="J383" i="8"/>
  <c r="E227" i="8"/>
  <c r="P227" i="8"/>
  <c r="E225" i="8"/>
  <c r="E142" i="8"/>
  <c r="P142" i="8"/>
  <c r="E25" i="8"/>
  <c r="O17" i="8"/>
  <c r="J17" i="8"/>
  <c r="J16" i="8"/>
  <c r="J14" i="8"/>
  <c r="L316" i="8"/>
  <c r="M316" i="8"/>
  <c r="N316" i="8"/>
  <c r="O347" i="8"/>
  <c r="J347" i="8"/>
  <c r="P347" i="8"/>
  <c r="O348" i="8"/>
  <c r="J348" i="8"/>
  <c r="P348" i="8"/>
  <c r="F316" i="8"/>
  <c r="E240" i="8"/>
  <c r="P240" i="8"/>
  <c r="O345" i="8"/>
  <c r="J345" i="8"/>
  <c r="P345" i="8"/>
  <c r="O387" i="8"/>
  <c r="J387" i="8"/>
  <c r="P387" i="8"/>
  <c r="O393" i="8"/>
  <c r="J393" i="8"/>
  <c r="P393" i="8"/>
  <c r="O394" i="8"/>
  <c r="J394" i="8"/>
  <c r="P394" i="8"/>
  <c r="O395" i="8"/>
  <c r="P397" i="8"/>
  <c r="E343" i="8"/>
  <c r="K315" i="8"/>
  <c r="O379" i="8"/>
  <c r="J379" i="8"/>
  <c r="E88" i="8"/>
  <c r="O343" i="8"/>
  <c r="O315" i="8"/>
  <c r="L315" i="8"/>
  <c r="M315" i="8"/>
  <c r="N315" i="8"/>
  <c r="K16" i="8"/>
  <c r="K14" i="8"/>
  <c r="G16" i="8"/>
  <c r="G14" i="8"/>
  <c r="O59" i="8"/>
  <c r="J59" i="8"/>
  <c r="P59" i="8"/>
  <c r="E59" i="8"/>
  <c r="O237" i="8"/>
  <c r="J237" i="8"/>
  <c r="E237" i="8"/>
  <c r="O236" i="8"/>
  <c r="J236" i="8"/>
  <c r="P236" i="8"/>
  <c r="E236" i="8"/>
  <c r="E110" i="8"/>
  <c r="F100" i="8"/>
  <c r="G385" i="8"/>
  <c r="G383" i="8"/>
  <c r="E407" i="8"/>
  <c r="G400" i="8"/>
  <c r="G399" i="8"/>
  <c r="G246" i="8"/>
  <c r="G245" i="8"/>
  <c r="G105" i="8"/>
  <c r="G96" i="8"/>
  <c r="O337" i="8"/>
  <c r="J337" i="8"/>
  <c r="P337" i="8"/>
  <c r="H156" i="8"/>
  <c r="H154" i="8"/>
  <c r="E215" i="8"/>
  <c r="O342" i="8"/>
  <c r="J342" i="8"/>
  <c r="E94" i="8"/>
  <c r="O408" i="8"/>
  <c r="J408" i="8"/>
  <c r="F385" i="8"/>
  <c r="F383" i="8"/>
  <c r="E398" i="8"/>
  <c r="E396" i="8"/>
  <c r="O398" i="8"/>
  <c r="J398" i="8"/>
  <c r="K155" i="8"/>
  <c r="L155" i="8"/>
  <c r="M155" i="8"/>
  <c r="N155" i="8"/>
  <c r="J155" i="8"/>
  <c r="O241" i="8"/>
  <c r="O155" i="8"/>
  <c r="L319" i="8"/>
  <c r="M319" i="8"/>
  <c r="N319" i="8"/>
  <c r="O354" i="8"/>
  <c r="J354" i="8"/>
  <c r="K48" i="8"/>
  <c r="O90" i="8"/>
  <c r="J90" i="8"/>
  <c r="E90" i="8"/>
  <c r="L48" i="8"/>
  <c r="M48" i="8"/>
  <c r="N48" i="8"/>
  <c r="M51" i="8"/>
  <c r="M42" i="8"/>
  <c r="M409" i="8"/>
  <c r="N51" i="8"/>
  <c r="N42" i="8"/>
  <c r="N409" i="8"/>
  <c r="E86" i="8"/>
  <c r="P86" i="8"/>
  <c r="H321" i="8"/>
  <c r="H312" i="8"/>
  <c r="O407" i="8"/>
  <c r="J407" i="8"/>
  <c r="P407" i="8"/>
  <c r="E113" i="8"/>
  <c r="P113" i="8"/>
  <c r="O261" i="8"/>
  <c r="J261" i="8"/>
  <c r="H400" i="8"/>
  <c r="H399" i="8"/>
  <c r="E280" i="8"/>
  <c r="O327" i="8"/>
  <c r="J327" i="8"/>
  <c r="O332" i="8"/>
  <c r="J332" i="8"/>
  <c r="L321" i="8"/>
  <c r="L312" i="8"/>
  <c r="M321" i="8"/>
  <c r="M312" i="8"/>
  <c r="N321" i="8"/>
  <c r="N312" i="8"/>
  <c r="O365" i="8"/>
  <c r="J365" i="8"/>
  <c r="E382" i="8"/>
  <c r="P382" i="8"/>
  <c r="E41" i="8"/>
  <c r="E338" i="8"/>
  <c r="O285" i="8"/>
  <c r="O284" i="8"/>
  <c r="O282" i="8"/>
  <c r="O322" i="8"/>
  <c r="G321" i="8"/>
  <c r="G312" i="8"/>
  <c r="E273" i="8"/>
  <c r="O320" i="8"/>
  <c r="K320" i="8"/>
  <c r="O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0" i="8"/>
  <c r="J380" i="8"/>
  <c r="J382" i="8"/>
  <c r="J381" i="8"/>
  <c r="P381" i="8"/>
  <c r="O15" i="8"/>
  <c r="J38" i="8"/>
  <c r="P38" i="8"/>
  <c r="I321" i="8"/>
  <c r="K284" i="8"/>
  <c r="K282" i="8"/>
  <c r="G284" i="8"/>
  <c r="G282" i="8"/>
  <c r="E285" i="8"/>
  <c r="O330" i="8"/>
  <c r="J330" i="8"/>
  <c r="P330" i="8"/>
  <c r="O296" i="8"/>
  <c r="J296" i="8"/>
  <c r="P296" i="8"/>
  <c r="O119" i="8"/>
  <c r="J119" i="8"/>
  <c r="O123" i="8"/>
  <c r="J123" i="8"/>
  <c r="O131" i="8"/>
  <c r="J131" i="8"/>
  <c r="O140" i="8"/>
  <c r="J140" i="8"/>
  <c r="O147" i="8"/>
  <c r="J147" i="8"/>
  <c r="J146" i="8"/>
  <c r="P146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P277" i="8"/>
  <c r="E248" i="8"/>
  <c r="O364" i="8"/>
  <c r="J364" i="8"/>
  <c r="P364" i="8"/>
  <c r="E296" i="8"/>
  <c r="O263" i="8"/>
  <c r="J263" i="8"/>
  <c r="O71" i="8"/>
  <c r="J71" i="8"/>
  <c r="P71" i="8"/>
  <c r="O72" i="8"/>
  <c r="J72" i="8"/>
  <c r="P72" i="8"/>
  <c r="J73" i="8"/>
  <c r="E74" i="8"/>
  <c r="O323" i="8"/>
  <c r="J323" i="8"/>
  <c r="I400" i="8"/>
  <c r="I399" i="8"/>
  <c r="K400" i="8"/>
  <c r="K399" i="8"/>
  <c r="L400" i="8"/>
  <c r="L399" i="8"/>
  <c r="M400" i="8"/>
  <c r="M399" i="8"/>
  <c r="N400" i="8"/>
  <c r="N399" i="8"/>
  <c r="O401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P93" i="8"/>
  <c r="J92" i="8"/>
  <c r="E73" i="8"/>
  <c r="P73" i="8"/>
  <c r="O106" i="8"/>
  <c r="J106" i="8"/>
  <c r="O141" i="8"/>
  <c r="J141" i="8"/>
  <c r="P141" i="8"/>
  <c r="L51" i="8"/>
  <c r="L42" i="8"/>
  <c r="L409" i="8"/>
  <c r="E218" i="8"/>
  <c r="E81" i="8"/>
  <c r="H246" i="8"/>
  <c r="H245" i="8"/>
  <c r="E68" i="8"/>
  <c r="L105" i="8"/>
  <c r="L96" i="8"/>
  <c r="M156" i="8"/>
  <c r="M154" i="8"/>
  <c r="N156" i="8"/>
  <c r="L156" i="8"/>
  <c r="L154" i="8"/>
  <c r="E34" i="8"/>
  <c r="E270" i="8"/>
  <c r="O340" i="8"/>
  <c r="J340" i="8"/>
  <c r="P340" i="8"/>
  <c r="J375" i="8"/>
  <c r="E21" i="8"/>
  <c r="E23" i="8"/>
  <c r="E24" i="8"/>
  <c r="P24" i="8"/>
  <c r="J370" i="8"/>
  <c r="P370" i="8"/>
  <c r="K45" i="8"/>
  <c r="O45" i="8"/>
  <c r="J45" i="8"/>
  <c r="E145" i="8"/>
  <c r="P145" i="8"/>
  <c r="E147" i="8"/>
  <c r="E148" i="8"/>
  <c r="E150" i="8"/>
  <c r="P150" i="8"/>
  <c r="F101" i="8"/>
  <c r="O353" i="8"/>
  <c r="J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7" i="8"/>
  <c r="J377" i="8"/>
  <c r="P377" i="8"/>
  <c r="O406" i="8"/>
  <c r="J406" i="8"/>
  <c r="N403" i="8"/>
  <c r="N402" i="8"/>
  <c r="M403" i="8"/>
  <c r="M402" i="8"/>
  <c r="L403" i="8"/>
  <c r="L402" i="8"/>
  <c r="I403" i="8"/>
  <c r="I402" i="8"/>
  <c r="I409" i="8"/>
  <c r="G403" i="8"/>
  <c r="G402" i="8"/>
  <c r="N396" i="8"/>
  <c r="N385" i="8"/>
  <c r="N383" i="8"/>
  <c r="M396" i="8"/>
  <c r="M392" i="8"/>
  <c r="M385" i="8"/>
  <c r="M383" i="8"/>
  <c r="L396" i="8"/>
  <c r="O396" i="8"/>
  <c r="O392" i="8"/>
  <c r="I396" i="8"/>
  <c r="I385" i="8"/>
  <c r="I383" i="8"/>
  <c r="H396" i="8"/>
  <c r="H385" i="8"/>
  <c r="H383" i="8"/>
  <c r="J395" i="8"/>
  <c r="P395" i="8"/>
  <c r="E393" i="8"/>
  <c r="N392" i="8"/>
  <c r="L392" i="8"/>
  <c r="L385" i="8"/>
  <c r="L383" i="8"/>
  <c r="I392" i="8"/>
  <c r="E392" i="8"/>
  <c r="H392" i="8"/>
  <c r="O391" i="8"/>
  <c r="J391" i="8"/>
  <c r="E391" i="8"/>
  <c r="O390" i="8"/>
  <c r="J390" i="8"/>
  <c r="P390" i="8"/>
  <c r="O389" i="8"/>
  <c r="E389" i="8"/>
  <c r="O388" i="8"/>
  <c r="J388" i="8"/>
  <c r="E388" i="8"/>
  <c r="P388" i="8"/>
  <c r="E386" i="8"/>
  <c r="K384" i="8"/>
  <c r="O384" i="8"/>
  <c r="J376" i="8"/>
  <c r="E376" i="8"/>
  <c r="P376" i="8"/>
  <c r="E375" i="8"/>
  <c r="P375" i="8"/>
  <c r="J374" i="8"/>
  <c r="E374" i="8"/>
  <c r="O373" i="8"/>
  <c r="J373" i="8"/>
  <c r="E373" i="8"/>
  <c r="O372" i="8"/>
  <c r="J372" i="8"/>
  <c r="E372" i="8"/>
  <c r="P372" i="8"/>
  <c r="O369" i="8"/>
  <c r="J369" i="8"/>
  <c r="E369" i="8"/>
  <c r="P369" i="8"/>
  <c r="O368" i="8"/>
  <c r="O317" i="8"/>
  <c r="E367" i="8"/>
  <c r="O366" i="8"/>
  <c r="J366" i="8"/>
  <c r="E366" i="8"/>
  <c r="E365" i="8"/>
  <c r="E364" i="8"/>
  <c r="O363" i="8"/>
  <c r="J363" i="8"/>
  <c r="P363" i="8"/>
  <c r="E363" i="8"/>
  <c r="E362" i="8"/>
  <c r="O361" i="8"/>
  <c r="O319" i="8"/>
  <c r="O360" i="8"/>
  <c r="J360" i="8"/>
  <c r="E360" i="8"/>
  <c r="P360" i="8"/>
  <c r="E359" i="8"/>
  <c r="O358" i="8"/>
  <c r="J358" i="8"/>
  <c r="P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O355" i="8"/>
  <c r="E356" i="8"/>
  <c r="N355" i="8"/>
  <c r="L355" i="8"/>
  <c r="I355" i="8"/>
  <c r="H355" i="8"/>
  <c r="G355" i="8"/>
  <c r="F355" i="8"/>
  <c r="E354" i="8"/>
  <c r="P354" i="8"/>
  <c r="E353" i="8"/>
  <c r="O352" i="8"/>
  <c r="J352" i="8"/>
  <c r="E352" i="8"/>
  <c r="O351" i="8"/>
  <c r="J351" i="8"/>
  <c r="P351" i="8"/>
  <c r="O350" i="8"/>
  <c r="O314" i="8"/>
  <c r="O349" i="8"/>
  <c r="J349" i="8"/>
  <c r="P349" i="8"/>
  <c r="N349" i="8"/>
  <c r="E349" i="8"/>
  <c r="E346" i="8"/>
  <c r="O344" i="8"/>
  <c r="J344" i="8"/>
  <c r="O326" i="8"/>
  <c r="J326" i="8"/>
  <c r="O333" i="8"/>
  <c r="J333" i="8"/>
  <c r="O335" i="8"/>
  <c r="J335" i="8"/>
  <c r="P335" i="8"/>
  <c r="O336" i="8"/>
  <c r="J336" i="8"/>
  <c r="P336" i="8"/>
  <c r="E335" i="8"/>
  <c r="O334" i="8"/>
  <c r="J334" i="8"/>
  <c r="E334" i="8"/>
  <c r="N333" i="8"/>
  <c r="I333" i="8"/>
  <c r="E332" i="8"/>
  <c r="O331" i="8"/>
  <c r="J331" i="8"/>
  <c r="P331" i="8"/>
  <c r="E330" i="8"/>
  <c r="E327" i="8"/>
  <c r="P327" i="8"/>
  <c r="E326" i="8"/>
  <c r="O325" i="8"/>
  <c r="J325" i="8"/>
  <c r="P325" i="8"/>
  <c r="E324" i="8"/>
  <c r="E323" i="8"/>
  <c r="O240" i="8"/>
  <c r="J240" i="8"/>
  <c r="K243" i="8"/>
  <c r="O233" i="8"/>
  <c r="J233" i="8"/>
  <c r="K246" i="8"/>
  <c r="K245" i="8"/>
  <c r="K269" i="8"/>
  <c r="K272" i="8"/>
  <c r="O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E284" i="8"/>
  <c r="E282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P293" i="8"/>
  <c r="O300" i="8"/>
  <c r="J300" i="8"/>
  <c r="O299" i="8"/>
  <c r="J299" i="8"/>
  <c r="O295" i="8"/>
  <c r="J295" i="8"/>
  <c r="O288" i="8"/>
  <c r="J288" i="8"/>
  <c r="P288" i="8"/>
  <c r="N303" i="8"/>
  <c r="I303" i="8"/>
  <c r="E345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M284" i="8"/>
  <c r="M282" i="8"/>
  <c r="L284" i="8"/>
  <c r="L282" i="8"/>
  <c r="I287" i="8"/>
  <c r="E287" i="8"/>
  <c r="E286" i="8"/>
  <c r="H284" i="8"/>
  <c r="H282" i="8"/>
  <c r="K283" i="8"/>
  <c r="J283" i="8"/>
  <c r="F283" i="8"/>
  <c r="E283" i="8"/>
  <c r="O280" i="8"/>
  <c r="I279" i="8"/>
  <c r="O277" i="8"/>
  <c r="J277" i="8"/>
  <c r="I277" i="8"/>
  <c r="N274" i="8"/>
  <c r="M274" i="8"/>
  <c r="M266" i="8"/>
  <c r="M265" i="8"/>
  <c r="M269" i="8"/>
  <c r="M272" i="8"/>
  <c r="L274" i="8"/>
  <c r="L266" i="8"/>
  <c r="L265" i="8"/>
  <c r="I274" i="8"/>
  <c r="E274" i="8"/>
  <c r="O273" i="8"/>
  <c r="J273" i="8"/>
  <c r="P273" i="8"/>
  <c r="N272" i="8"/>
  <c r="L272" i="8"/>
  <c r="J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E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O247" i="8"/>
  <c r="J247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P228" i="8"/>
  <c r="E228" i="8"/>
  <c r="O227" i="8"/>
  <c r="J227" i="8"/>
  <c r="I227" i="8"/>
  <c r="P226" i="8"/>
  <c r="J225" i="8"/>
  <c r="I220" i="8"/>
  <c r="E220" i="8"/>
  <c r="P220" i="8"/>
  <c r="O218" i="8"/>
  <c r="O217" i="8"/>
  <c r="E217" i="8"/>
  <c r="O216" i="8"/>
  <c r="E216" i="8"/>
  <c r="O215" i="8"/>
  <c r="J215" i="8"/>
  <c r="P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J193" i="8"/>
  <c r="E193" i="8"/>
  <c r="J192" i="8"/>
  <c r="E192" i="8"/>
  <c r="J191" i="8"/>
  <c r="E191" i="8"/>
  <c r="P191" i="8"/>
  <c r="J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P179" i="8"/>
  <c r="I179" i="8"/>
  <c r="E179" i="8"/>
  <c r="J178" i="8"/>
  <c r="J177" i="8"/>
  <c r="E177" i="8"/>
  <c r="J176" i="8"/>
  <c r="E176" i="8"/>
  <c r="J175" i="8"/>
  <c r="J174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P169" i="8"/>
  <c r="E169" i="8"/>
  <c r="J168" i="8"/>
  <c r="P168" i="8"/>
  <c r="E168" i="8"/>
  <c r="J167" i="8"/>
  <c r="E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J159" i="8"/>
  <c r="E159" i="8"/>
  <c r="O158" i="8"/>
  <c r="I158" i="8"/>
  <c r="E158" i="8"/>
  <c r="O157" i="8"/>
  <c r="O156" i="8"/>
  <c r="O154" i="8"/>
  <c r="J157" i="8"/>
  <c r="J156" i="8"/>
  <c r="F155" i="8"/>
  <c r="O153" i="8"/>
  <c r="J153" i="8"/>
  <c r="E153" i="8"/>
  <c r="O152" i="8"/>
  <c r="J152" i="8"/>
  <c r="E152" i="8"/>
  <c r="P152" i="8"/>
  <c r="E151" i="8"/>
  <c r="P151" i="8"/>
  <c r="O148" i="8"/>
  <c r="J148" i="8"/>
  <c r="P148" i="8"/>
  <c r="E99" i="8"/>
  <c r="O144" i="8"/>
  <c r="J144" i="8"/>
  <c r="E144" i="8"/>
  <c r="E100" i="8"/>
  <c r="O143" i="8"/>
  <c r="E143" i="8"/>
  <c r="O142" i="8"/>
  <c r="J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P129" i="8"/>
  <c r="E129" i="8"/>
  <c r="O128" i="8"/>
  <c r="J128" i="8"/>
  <c r="E128" i="8"/>
  <c r="O127" i="8"/>
  <c r="J127" i="8"/>
  <c r="P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P89" i="8"/>
  <c r="O87" i="8"/>
  <c r="J87" i="8"/>
  <c r="P87" i="8"/>
  <c r="O84" i="8"/>
  <c r="J84" i="8"/>
  <c r="O81" i="8"/>
  <c r="J81" i="8"/>
  <c r="P81" i="8"/>
  <c r="O80" i="8"/>
  <c r="J80" i="8"/>
  <c r="P80" i="8"/>
  <c r="O79" i="8"/>
  <c r="J79" i="8"/>
  <c r="P79" i="8"/>
  <c r="O78" i="8"/>
  <c r="J78" i="8"/>
  <c r="P78" i="8"/>
  <c r="O77" i="8"/>
  <c r="J77" i="8"/>
  <c r="P77" i="8"/>
  <c r="O76" i="8"/>
  <c r="J76" i="8"/>
  <c r="O70" i="8"/>
  <c r="J70" i="8"/>
  <c r="O68" i="8"/>
  <c r="J68" i="8"/>
  <c r="P68" i="8"/>
  <c r="O66" i="8"/>
  <c r="J66" i="8"/>
  <c r="O65" i="8"/>
  <c r="J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P33" i="8"/>
  <c r="E33" i="8"/>
  <c r="J31" i="8"/>
  <c r="E31" i="8"/>
  <c r="P31" i="8"/>
  <c r="E30" i="8"/>
  <c r="O29" i="8"/>
  <c r="J29" i="8"/>
  <c r="E29" i="8"/>
  <c r="P29" i="8"/>
  <c r="O28" i="8"/>
  <c r="J28" i="8"/>
  <c r="E28" i="8"/>
  <c r="O27" i="8"/>
  <c r="J27" i="8"/>
  <c r="E27" i="8"/>
  <c r="P27" i="8"/>
  <c r="P26" i="8"/>
  <c r="P15" i="8"/>
  <c r="O25" i="8"/>
  <c r="J25" i="8"/>
  <c r="P25" i="8"/>
  <c r="O23" i="8"/>
  <c r="J23" i="8"/>
  <c r="E22" i="8"/>
  <c r="O21" i="8"/>
  <c r="J21" i="8"/>
  <c r="I16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N16" i="8"/>
  <c r="N14" i="8"/>
  <c r="O22" i="8"/>
  <c r="N154" i="8"/>
  <c r="E247" i="8"/>
  <c r="P247" i="8"/>
  <c r="P246" i="8"/>
  <c r="E303" i="8"/>
  <c r="P303" i="8"/>
  <c r="E60" i="8"/>
  <c r="E106" i="8"/>
  <c r="P310" i="8"/>
  <c r="I312" i="8"/>
  <c r="O362" i="8"/>
  <c r="J362" i="8"/>
  <c r="P362" i="8"/>
  <c r="O357" i="8"/>
  <c r="J357" i="8"/>
  <c r="J256" i="8"/>
  <c r="J252" i="8"/>
  <c r="P256" i="8"/>
  <c r="P252" i="8"/>
  <c r="E93" i="8"/>
  <c r="E49" i="8"/>
  <c r="K49" i="8"/>
  <c r="O49" i="8"/>
  <c r="L16" i="8"/>
  <c r="L14" i="8"/>
  <c r="K253" i="8"/>
  <c r="K251" i="8"/>
  <c r="E249" i="8"/>
  <c r="F284" i="8"/>
  <c r="F282" i="8"/>
  <c r="E304" i="8"/>
  <c r="P304" i="8"/>
  <c r="I156" i="8"/>
  <c r="I154" i="8"/>
  <c r="J350" i="8"/>
  <c r="J314" i="8"/>
  <c r="P314" i="8"/>
  <c r="E254" i="8"/>
  <c r="O275" i="8"/>
  <c r="J275" i="8"/>
  <c r="K274" i="8"/>
  <c r="K266" i="8"/>
  <c r="K265" i="8"/>
  <c r="J230" i="8"/>
  <c r="J229" i="8"/>
  <c r="J396" i="8"/>
  <c r="J57" i="8"/>
  <c r="K105" i="8"/>
  <c r="K96" i="8"/>
  <c r="E357" i="8"/>
  <c r="E322" i="8"/>
  <c r="P322" i="8"/>
  <c r="J322" i="8"/>
  <c r="E344" i="8"/>
  <c r="J389" i="8"/>
  <c r="E408" i="8"/>
  <c r="E43" i="8"/>
  <c r="P43" i="8"/>
  <c r="E50" i="8"/>
  <c r="G43" i="8"/>
  <c r="E102" i="8"/>
  <c r="P135" i="8"/>
  <c r="P173" i="8"/>
  <c r="J248" i="8"/>
  <c r="O246" i="8"/>
  <c r="O245" i="8"/>
  <c r="O99" i="8"/>
  <c r="J99" i="8"/>
  <c r="P99" i="8"/>
  <c r="J361" i="8"/>
  <c r="J319" i="8"/>
  <c r="P319" i="8"/>
  <c r="E67" i="8"/>
  <c r="P67" i="8"/>
  <c r="J143" i="8"/>
  <c r="E155" i="8"/>
  <c r="P155" i="8"/>
  <c r="E262" i="8"/>
  <c r="P262" i="8"/>
  <c r="J107" i="8"/>
  <c r="I284" i="8"/>
  <c r="I282" i="8"/>
  <c r="P233" i="8"/>
  <c r="P294" i="8"/>
  <c r="J112" i="8"/>
  <c r="J285" i="8"/>
  <c r="P285" i="8"/>
  <c r="P284" i="8"/>
  <c r="P184" i="8"/>
  <c r="E75" i="8"/>
  <c r="P75" i="8"/>
  <c r="P307" i="8"/>
  <c r="P299" i="8"/>
  <c r="E242" i="8"/>
  <c r="P143" i="8"/>
  <c r="P287" i="8"/>
  <c r="P55" i="8"/>
  <c r="P166" i="8"/>
  <c r="P180" i="8"/>
  <c r="P286" i="8"/>
  <c r="P295" i="8"/>
  <c r="P64" i="8"/>
  <c r="P406" i="8"/>
  <c r="E316" i="8"/>
  <c r="K385" i="8"/>
  <c r="K383" i="8"/>
  <c r="O100" i="8"/>
  <c r="O20" i="8"/>
  <c r="J20" i="8"/>
  <c r="J15" i="8"/>
  <c r="O93" i="8"/>
  <c r="O359" i="8"/>
  <c r="J359" i="8"/>
  <c r="P359" i="8"/>
  <c r="P153" i="8"/>
  <c r="P272" i="8"/>
  <c r="E52" i="8"/>
  <c r="E279" i="8"/>
  <c r="P171" i="8"/>
  <c r="P183" i="8"/>
  <c r="P189" i="8"/>
  <c r="P70" i="8"/>
  <c r="J124" i="8"/>
  <c r="O53" i="8"/>
  <c r="O51" i="8"/>
  <c r="O42" i="8"/>
  <c r="O409" i="8"/>
  <c r="J53" i="8"/>
  <c r="O371" i="8"/>
  <c r="J371" i="8"/>
  <c r="P371" i="8"/>
  <c r="J392" i="8"/>
  <c r="P392" i="8"/>
  <c r="P389" i="8"/>
  <c r="P391" i="8"/>
  <c r="O385" i="8"/>
  <c r="O383" i="8"/>
  <c r="P398" i="8"/>
  <c r="J368" i="8"/>
  <c r="J317" i="8"/>
  <c r="P317" i="8"/>
  <c r="P257" i="8"/>
  <c r="P264" i="8"/>
  <c r="P248" i="8"/>
  <c r="P162" i="8"/>
  <c r="P190" i="8"/>
  <c r="P177" i="8"/>
  <c r="P195" i="8"/>
  <c r="P167" i="8"/>
  <c r="P160" i="8"/>
  <c r="P185" i="8"/>
  <c r="P192" i="8"/>
  <c r="P197" i="8"/>
  <c r="P225" i="8"/>
  <c r="P193" i="8"/>
  <c r="P222" i="8"/>
  <c r="P194" i="8"/>
  <c r="P199" i="8"/>
  <c r="O146" i="8"/>
  <c r="P108" i="8"/>
  <c r="P109" i="8"/>
  <c r="P116" i="8"/>
  <c r="P137" i="8"/>
  <c r="P119" i="8"/>
  <c r="P114" i="8"/>
  <c r="P123" i="8"/>
  <c r="P140" i="8"/>
  <c r="P66" i="8"/>
  <c r="J44" i="8"/>
  <c r="P44" i="8"/>
  <c r="P83" i="8"/>
  <c r="P56" i="8"/>
  <c r="P63" i="8"/>
  <c r="P54" i="8"/>
  <c r="P76" i="8"/>
  <c r="P21" i="8"/>
  <c r="J216" i="8"/>
  <c r="P216" i="8"/>
  <c r="O212" i="8"/>
  <c r="J212" i="8"/>
  <c r="P212" i="8"/>
  <c r="J280" i="8"/>
  <c r="O279" i="8"/>
  <c r="J401" i="8"/>
  <c r="J400" i="8"/>
  <c r="J399" i="8"/>
  <c r="O400" i="8"/>
  <c r="O399" i="8"/>
  <c r="P20" i="8"/>
  <c r="O30" i="8"/>
  <c r="O40" i="8"/>
  <c r="J40" i="8"/>
  <c r="P40" i="8"/>
  <c r="J32" i="8"/>
  <c r="P32" i="8"/>
  <c r="P35" i="8"/>
  <c r="J249" i="8"/>
  <c r="J246" i="8"/>
  <c r="J245" i="8"/>
  <c r="P249" i="8"/>
  <c r="L246" i="8"/>
  <c r="L245" i="8"/>
  <c r="E355" i="8"/>
  <c r="P94" i="8"/>
  <c r="O404" i="8"/>
  <c r="O403" i="8"/>
  <c r="O402" i="8"/>
  <c r="K403" i="8"/>
  <c r="K402" i="8"/>
  <c r="P178" i="8"/>
  <c r="P65" i="8"/>
  <c r="P159" i="8"/>
  <c r="J158" i="8"/>
  <c r="P158" i="8"/>
  <c r="J254" i="8"/>
  <c r="P254" i="8"/>
  <c r="J284" i="8"/>
  <c r="J282" i="8"/>
  <c r="P112" i="8"/>
  <c r="J102" i="8"/>
  <c r="P102" i="8"/>
  <c r="P297" i="8"/>
  <c r="J36" i="8"/>
  <c r="P36" i="8"/>
  <c r="J37" i="8"/>
  <c r="P37" i="8"/>
  <c r="P281" i="8"/>
  <c r="P85" i="8"/>
  <c r="P28" i="8"/>
  <c r="P163" i="8"/>
  <c r="E133" i="8"/>
  <c r="P133" i="8"/>
  <c r="P386" i="8"/>
  <c r="O269" i="8"/>
  <c r="J384" i="8"/>
  <c r="P384" i="8"/>
  <c r="P283" i="8"/>
  <c r="E333" i="8"/>
  <c r="P333" i="8"/>
  <c r="E401" i="8"/>
  <c r="E400" i="8"/>
  <c r="E399" i="8"/>
  <c r="K312" i="8"/>
  <c r="F321" i="8"/>
  <c r="F312" i="8"/>
  <c r="P223" i="8"/>
  <c r="P176" i="8"/>
  <c r="P300" i="8"/>
  <c r="E267" i="8"/>
  <c r="G156" i="8"/>
  <c r="G154" i="8"/>
  <c r="O283" i="8"/>
  <c r="P165" i="8"/>
  <c r="P62" i="8"/>
  <c r="F253" i="8"/>
  <c r="F251" i="8"/>
  <c r="F246" i="8"/>
  <c r="F245" i="8"/>
  <c r="P232" i="8"/>
  <c r="F51" i="8"/>
  <c r="F42" i="8"/>
  <c r="F409" i="8"/>
  <c r="P368" i="8"/>
  <c r="J279" i="8"/>
  <c r="P279" i="8"/>
  <c r="P280" i="8"/>
  <c r="P401" i="8"/>
  <c r="P400" i="8"/>
  <c r="P399" i="8"/>
  <c r="E136" i="8"/>
  <c r="P136" i="8"/>
  <c r="F103" i="8"/>
  <c r="E103" i="8"/>
  <c r="P103" i="8"/>
  <c r="P267" i="8"/>
  <c r="J269" i="8"/>
  <c r="P269" i="8"/>
  <c r="J404" i="8"/>
  <c r="J403" i="8"/>
  <c r="J402" i="8"/>
  <c r="P278" i="8"/>
  <c r="P244" i="8"/>
  <c r="E229" i="8"/>
  <c r="P229" i="8"/>
  <c r="P60" i="8"/>
  <c r="E58" i="8"/>
  <c r="E45" i="8"/>
  <c r="P242" i="8"/>
  <c r="E174" i="8"/>
  <c r="P175" i="8"/>
  <c r="P174" i="8"/>
  <c r="J30" i="8"/>
  <c r="P58" i="8"/>
  <c r="P45" i="8"/>
  <c r="P270" i="8"/>
  <c r="P237" i="8"/>
  <c r="P234" i="8"/>
  <c r="J217" i="8"/>
  <c r="P217" i="8"/>
  <c r="J218" i="8"/>
  <c r="P218" i="8"/>
  <c r="P144" i="8"/>
  <c r="P147" i="8"/>
  <c r="P100" i="8"/>
  <c r="P125" i="8"/>
  <c r="P128" i="8"/>
  <c r="J97" i="8"/>
  <c r="P97" i="8"/>
  <c r="O97" i="8"/>
  <c r="P74" i="8"/>
  <c r="P30" i="8"/>
  <c r="O274" i="8"/>
  <c r="O266" i="8"/>
  <c r="O265" i="8"/>
  <c r="J154" i="8"/>
  <c r="P157" i="8"/>
  <c r="O105" i="8"/>
  <c r="O96" i="8"/>
  <c r="J105" i="8"/>
  <c r="J96" i="8"/>
  <c r="P106" i="8"/>
  <c r="J49" i="8"/>
  <c r="P49" i="8"/>
  <c r="P52" i="8"/>
  <c r="J22" i="8"/>
  <c r="P22" i="8"/>
  <c r="P23" i="8"/>
  <c r="O16" i="8"/>
  <c r="O14" i="8"/>
  <c r="P84" i="8"/>
  <c r="P396" i="8"/>
  <c r="P385" i="8"/>
  <c r="E385" i="8"/>
  <c r="E383" i="8"/>
  <c r="P383" i="8"/>
  <c r="P380" i="8"/>
  <c r="F425" i="8"/>
  <c r="F16" i="8"/>
  <c r="F14" i="8"/>
  <c r="E17" i="8"/>
  <c r="E16" i="8"/>
  <c r="E14" i="8"/>
  <c r="P373" i="8"/>
  <c r="P374" i="8"/>
  <c r="P366" i="8"/>
  <c r="J316" i="8"/>
  <c r="O316" i="8"/>
  <c r="P365" i="8"/>
  <c r="P357" i="8"/>
  <c r="J355" i="8"/>
  <c r="P355" i="8"/>
  <c r="P353" i="8"/>
  <c r="P350" i="8"/>
  <c r="P352" i="8"/>
  <c r="P332" i="8"/>
  <c r="P334" i="8"/>
  <c r="K318" i="8"/>
  <c r="J318" i="8"/>
  <c r="P318" i="8"/>
  <c r="J328" i="8"/>
  <c r="P328" i="8"/>
  <c r="J321" i="8"/>
  <c r="J312" i="8"/>
  <c r="P326" i="8"/>
  <c r="P323" i="8"/>
  <c r="O321" i="8"/>
  <c r="O312" i="8"/>
  <c r="P346" i="8"/>
  <c r="P316" i="8"/>
  <c r="P344" i="8"/>
  <c r="P324" i="8"/>
  <c r="P282" i="8"/>
  <c r="J343" i="8"/>
  <c r="J356" i="8"/>
  <c r="P356" i="8"/>
  <c r="P361" i="8"/>
  <c r="P379" i="8"/>
  <c r="J266" i="8"/>
  <c r="J265" i="8"/>
  <c r="J274" i="8"/>
  <c r="P274" i="8"/>
  <c r="J253" i="8"/>
  <c r="O253" i="8"/>
  <c r="O251" i="8"/>
  <c r="K51" i="8"/>
  <c r="K42" i="8"/>
  <c r="K409" i="8"/>
  <c r="K415" i="8"/>
  <c r="K417" i="8"/>
  <c r="K419" i="8"/>
  <c r="P53" i="8"/>
  <c r="J315" i="8"/>
  <c r="P343" i="8"/>
  <c r="P315" i="8"/>
  <c r="J251" i="8"/>
  <c r="P408" i="8"/>
  <c r="P405" i="8"/>
  <c r="E403" i="8"/>
  <c r="E402" i="8"/>
  <c r="F403" i="8"/>
  <c r="F402" i="8"/>
  <c r="P402" i="8"/>
  <c r="P404" i="8"/>
  <c r="P403" i="8"/>
  <c r="P342" i="8"/>
  <c r="E321" i="8"/>
  <c r="E266" i="8"/>
  <c r="E265" i="8"/>
  <c r="P275" i="8"/>
  <c r="P266" i="8"/>
  <c r="P265" i="8"/>
  <c r="F266" i="8"/>
  <c r="F265" i="8"/>
  <c r="E253" i="8"/>
  <c r="P258" i="8"/>
  <c r="P57" i="8"/>
  <c r="E246" i="8"/>
  <c r="E245" i="8"/>
  <c r="P245" i="8"/>
  <c r="E156" i="8"/>
  <c r="P17" i="8"/>
  <c r="P16" i="8"/>
  <c r="P14" i="8"/>
  <c r="E107" i="8"/>
  <c r="E312" i="8"/>
  <c r="P312" i="8"/>
  <c r="P321" i="8"/>
  <c r="E251" i="8"/>
  <c r="P251" i="8"/>
  <c r="P253" i="8"/>
  <c r="P156" i="8"/>
  <c r="P154" i="8"/>
  <c r="E154" i="8"/>
  <c r="P107" i="8"/>
  <c r="P105" i="8"/>
  <c r="E105" i="8"/>
  <c r="E96" i="8"/>
  <c r="P96" i="8"/>
  <c r="P88" i="8"/>
  <c r="P92" i="8"/>
  <c r="P95" i="8"/>
  <c r="P50" i="8"/>
  <c r="J91" i="8"/>
  <c r="P91" i="8"/>
  <c r="P48" i="8"/>
  <c r="E51" i="8"/>
  <c r="E42" i="8"/>
  <c r="E409" i="8"/>
  <c r="P90" i="8"/>
  <c r="P51" i="8"/>
  <c r="P42" i="8"/>
  <c r="P409" i="8"/>
  <c r="P415" i="8"/>
  <c r="P417" i="8"/>
  <c r="P419" i="8"/>
  <c r="J51" i="8"/>
  <c r="J42" i="8"/>
  <c r="J409" i="8"/>
  <c r="J415" i="8"/>
  <c r="J417" i="8"/>
  <c r="J419" i="8"/>
  <c r="J48" i="8"/>
  <c r="E423" i="8"/>
  <c r="E422" i="8"/>
  <c r="E415" i="8"/>
  <c r="E417" i="8"/>
  <c r="E419" i="8"/>
</calcChain>
</file>

<file path=xl/sharedStrings.xml><?xml version="1.0" encoding="utf-8"?>
<sst xmlns="http://schemas.openxmlformats.org/spreadsheetml/2006/main" count="1064" uniqueCount="694">
  <si>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</si>
  <si>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</si>
  <si>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</si>
  <si>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</si>
  <si>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</si>
  <si>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</si>
  <si>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</si>
  <si>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</si>
  <si>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</si>
  <si>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</si>
  <si>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</si>
  <si>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</si>
  <si>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</si>
  <si>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</si>
  <si>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</si>
  <si>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</si>
  <si>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</si>
  <si>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</si>
  <si>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</si>
  <si>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</si>
  <si>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</si>
  <si>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</si>
  <si>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</si>
  <si>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</si>
  <si>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</si>
  <si>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</si>
  <si>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</si>
  <si>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</si>
  <si>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</si>
  <si>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</si>
  <si>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</si>
  <si>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</si>
  <si>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</si>
  <si>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</si>
  <si>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</si>
  <si>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</si>
  <si>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</si>
  <si>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</si>
  <si>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</si>
  <si>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</si>
  <si>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</si>
  <si>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</si>
  <si>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</si>
  <si>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</si>
  <si>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</si>
  <si>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</si>
  <si>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</si>
  <si>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</si>
  <si>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</si>
  <si>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</si>
  <si>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</si>
  <si>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</si>
  <si>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</si>
  <si>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</si>
  <si>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</si>
  <si>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</si>
  <si>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</si>
  <si>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</si>
  <si>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</si>
  <si>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</si>
  <si>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</si>
  <si>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</si>
  <si>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</si>
  <si>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</si>
  <si>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</si>
  <si>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</si>
  <si>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</si>
  <si>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</si>
  <si>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</si>
  <si>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</si>
  <si>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</si>
  <si>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</si>
  <si>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</si>
  <si>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</si>
  <si>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</si>
  <si>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</si>
  <si>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</si>
  <si>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</si>
  <si>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</si>
  <si>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</si>
  <si>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</si>
  <si>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</si>
  <si>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</si>
  <si>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</si>
  <si>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</si>
  <si>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</si>
  <si>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</si>
  <si>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</si>
  <si>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</si>
  <si>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</si>
  <si>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</si>
  <si>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</si>
  <si>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</si>
  <si>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</si>
  <si>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</si>
  <si>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</si>
  <si>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</si>
  <si>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</si>
  <si>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</si>
  <si>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</si>
  <si>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</si>
  <si>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</si>
  <si>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</si>
  <si>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</si>
  <si>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</si>
  <si>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</si>
  <si>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</si>
  <si>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</si>
  <si>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</si>
  <si>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</si>
  <si>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</si>
  <si>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</si>
  <si>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</si>
  <si>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</si>
  <si>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</si>
  <si>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</si>
  <si>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</si>
  <si>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</si>
  <si>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</si>
  <si>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</si>
  <si>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</si>
  <si>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</si>
  <si>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</si>
  <si>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</si>
  <si>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</si>
  <si>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</si>
  <si>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</si>
  <si>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</si>
  <si>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апарат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</si>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</sst>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0" fontId="28" fillId="0" borderId="0" xfId="0" applyFont="1"/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_2022_23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1_2022_2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6">
          <cell r="C106">
            <v>1265999504</v>
          </cell>
          <cell r="D106">
            <v>1232449804</v>
          </cell>
          <cell r="E106">
            <v>33549700</v>
          </cell>
          <cell r="F106">
            <v>8500000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6"/>
  <sheetViews>
    <sheetView tabSelected="1" topLeftCell="A9" zoomScaleNormal="100" zoomScaleSheetLayoutView="100" workbookViewId="0">
      <pane xSplit="4" ySplit="5" topLeftCell="E407" activePane="bottomRight" state="frozen"/>
      <selection activeCell="A9" sqref="A9"/>
      <selection pane="topRight" activeCell="E9" sqref="E9"/>
      <selection pane="bottomLeft" activeCell="A14" sqref="A14"/>
      <selection pane="bottomRight" activeCell="G432" sqref="G432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6" t="s">
        <v>268</v>
      </c>
      <c r="O2" s="116"/>
      <c r="P2" s="116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6"/>
      <c r="O4" s="116"/>
      <c r="P4" s="116"/>
    </row>
    <row r="5" spans="1:18" ht="17.25" x14ac:dyDescent="0.25">
      <c r="C5" s="117" t="s">
        <v>129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8" ht="17.25" x14ac:dyDescent="0.25">
      <c r="A6" s="54" t="s">
        <v>64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12" t="s">
        <v>5</v>
      </c>
      <c r="B9" s="113" t="s">
        <v>6</v>
      </c>
      <c r="C9" s="114" t="s">
        <v>7</v>
      </c>
      <c r="D9" s="115" t="s">
        <v>8</v>
      </c>
      <c r="E9" s="111" t="s">
        <v>281</v>
      </c>
      <c r="F9" s="111"/>
      <c r="G9" s="111"/>
      <c r="H9" s="111"/>
      <c r="I9" s="111"/>
      <c r="J9" s="111" t="s">
        <v>282</v>
      </c>
      <c r="K9" s="111"/>
      <c r="L9" s="111"/>
      <c r="M9" s="111"/>
      <c r="N9" s="111"/>
      <c r="O9" s="111"/>
      <c r="P9" s="111" t="s">
        <v>283</v>
      </c>
    </row>
    <row r="10" spans="1:18" ht="22.5" customHeight="1" x14ac:dyDescent="0.2">
      <c r="A10" s="112"/>
      <c r="B10" s="113"/>
      <c r="C10" s="114"/>
      <c r="D10" s="115"/>
      <c r="E10" s="108" t="s">
        <v>9</v>
      </c>
      <c r="F10" s="109" t="s">
        <v>284</v>
      </c>
      <c r="G10" s="108" t="s">
        <v>285</v>
      </c>
      <c r="H10" s="108"/>
      <c r="I10" s="108" t="s">
        <v>286</v>
      </c>
      <c r="J10" s="110" t="s">
        <v>10</v>
      </c>
      <c r="K10" s="110" t="s">
        <v>11</v>
      </c>
      <c r="L10" s="108" t="s">
        <v>284</v>
      </c>
      <c r="M10" s="108" t="s">
        <v>285</v>
      </c>
      <c r="N10" s="108"/>
      <c r="O10" s="108" t="s">
        <v>286</v>
      </c>
      <c r="P10" s="111"/>
    </row>
    <row r="11" spans="1:18" ht="21.75" customHeight="1" x14ac:dyDescent="0.2">
      <c r="A11" s="112"/>
      <c r="B11" s="113"/>
      <c r="C11" s="114"/>
      <c r="D11" s="115"/>
      <c r="E11" s="108"/>
      <c r="F11" s="109"/>
      <c r="G11" s="108" t="s">
        <v>287</v>
      </c>
      <c r="H11" s="108" t="s">
        <v>288</v>
      </c>
      <c r="I11" s="108"/>
      <c r="J11" s="110"/>
      <c r="K11" s="110"/>
      <c r="L11" s="108"/>
      <c r="M11" s="108" t="s">
        <v>287</v>
      </c>
      <c r="N11" s="108" t="s">
        <v>288</v>
      </c>
      <c r="O11" s="108"/>
      <c r="P11" s="111"/>
    </row>
    <row r="12" spans="1:18" ht="31.5" customHeight="1" x14ac:dyDescent="0.2">
      <c r="A12" s="112"/>
      <c r="B12" s="113"/>
      <c r="C12" s="114"/>
      <c r="D12" s="115"/>
      <c r="E12" s="108"/>
      <c r="F12" s="109"/>
      <c r="G12" s="108"/>
      <c r="H12" s="108"/>
      <c r="I12" s="108"/>
      <c r="J12" s="110"/>
      <c r="K12" s="110"/>
      <c r="L12" s="108"/>
      <c r="M12" s="108"/>
      <c r="N12" s="108"/>
      <c r="O12" s="108"/>
      <c r="P12" s="111"/>
    </row>
    <row r="13" spans="1:18" s="61" customFormat="1" x14ac:dyDescent="0.2">
      <c r="A13" s="59">
        <v>1</v>
      </c>
      <c r="B13" s="59" t="s">
        <v>248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339</v>
      </c>
      <c r="B14" s="6"/>
      <c r="C14" s="7"/>
      <c r="D14" s="31" t="s">
        <v>289</v>
      </c>
      <c r="E14" s="13">
        <f>E16</f>
        <v>72481152</v>
      </c>
      <c r="F14" s="13">
        <f t="shared" ref="F14:P14" si="0">F16</f>
        <v>72481152</v>
      </c>
      <c r="G14" s="13">
        <f t="shared" si="0"/>
        <v>43407400</v>
      </c>
      <c r="H14" s="13">
        <f t="shared" si="0"/>
        <v>3030600</v>
      </c>
      <c r="I14" s="13">
        <f t="shared" si="0"/>
        <v>0</v>
      </c>
      <c r="J14" s="13">
        <f>J16</f>
        <v>16554000</v>
      </c>
      <c r="K14" s="13">
        <f>K16</f>
        <v>14844000</v>
      </c>
      <c r="L14" s="13">
        <f t="shared" si="0"/>
        <v>1460000</v>
      </c>
      <c r="M14" s="13">
        <f t="shared" si="0"/>
        <v>0</v>
      </c>
      <c r="N14" s="13">
        <f t="shared" si="0"/>
        <v>0</v>
      </c>
      <c r="O14" s="13">
        <f t="shared" si="0"/>
        <v>15094000</v>
      </c>
      <c r="P14" s="13">
        <f t="shared" si="0"/>
        <v>89035152</v>
      </c>
      <c r="R14" s="34"/>
    </row>
    <row r="15" spans="1:18" s="1" customFormat="1" ht="13.5" hidden="1" x14ac:dyDescent="0.2">
      <c r="A15" s="63"/>
      <c r="B15" s="64"/>
      <c r="C15" s="65"/>
      <c r="D15" s="15" t="s">
        <v>163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346</v>
      </c>
      <c r="B16" s="6"/>
      <c r="C16" s="7"/>
      <c r="D16" s="15" t="s">
        <v>289</v>
      </c>
      <c r="E16" s="68">
        <f>E17+E20+E41+E22+E25+E29+E27+E34+E35+E39+E30+E33+E18+E32</f>
        <v>72481152</v>
      </c>
      <c r="F16" s="68">
        <f>F17+F20+F41+F22+F25+F29+F27+F34+F35+F39+F30+F33+F18+F32</f>
        <v>72481152</v>
      </c>
      <c r="G16" s="68">
        <f>G17+G20+G41+G22+G25+G29+G27+G34+G35+G39+G30+G33+G18</f>
        <v>43407400</v>
      </c>
      <c r="H16" s="68">
        <f>H17+H20+H41+H22+H25+H29+H27+H34+H35+H39+H30+H33+H18</f>
        <v>3030600</v>
      </c>
      <c r="I16" s="68">
        <f>I17+I20+I41+I22+I25+I29+I27+I34+I35+I39+I30+I33+I18</f>
        <v>0</v>
      </c>
      <c r="J16" s="68">
        <f>J17+J32+J34+J31+J37+J39+J41+J23+J25</f>
        <v>16554000</v>
      </c>
      <c r="K16" s="68">
        <f>K17+K20+K41+K22+K25+K29+K27+K34+K35+K39+K30+K33+K18+K37+K32+K23</f>
        <v>14844000</v>
      </c>
      <c r="L16" s="68">
        <f>L17+L20+L41+L22+L25+L29+L27+L34+L35+L39+L30+L33+L18+L37+L31</f>
        <v>1460000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15094000</v>
      </c>
      <c r="P16" s="68">
        <f>P17+P25+P27+P29+P31+P32+P34+P37+P39+P41+P23</f>
        <v>89035152</v>
      </c>
    </row>
    <row r="17" spans="1:17" ht="41.25" customHeight="1" x14ac:dyDescent="0.2">
      <c r="A17" s="41" t="s">
        <v>347</v>
      </c>
      <c r="B17" s="4" t="s">
        <v>344</v>
      </c>
      <c r="C17" s="4" t="s">
        <v>290</v>
      </c>
      <c r="D17" s="23" t="s">
        <v>345</v>
      </c>
      <c r="E17" s="11">
        <f t="shared" ref="E17:E24" si="1">F17+I17</f>
        <v>60316520</v>
      </c>
      <c r="F17" s="11">
        <f>59172500+354820-400000-6800+396000+800000</f>
        <v>60316520</v>
      </c>
      <c r="G17" s="11">
        <v>43407400</v>
      </c>
      <c r="H17" s="11">
        <f>2234600-400000+396000+800000</f>
        <v>3030600</v>
      </c>
      <c r="I17" s="11"/>
      <c r="J17" s="11">
        <f>L17+O17</f>
        <v>4010000</v>
      </c>
      <c r="K17" s="11">
        <f>2510000+1500000</f>
        <v>4010000</v>
      </c>
      <c r="L17" s="11"/>
      <c r="M17" s="11"/>
      <c r="N17" s="11"/>
      <c r="O17" s="11">
        <f>K17</f>
        <v>4010000</v>
      </c>
      <c r="P17" s="13">
        <f t="shared" ref="P17:P41" si="2">E17+J17</f>
        <v>64326520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362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598</v>
      </c>
      <c r="B20" s="4" t="s">
        <v>574</v>
      </c>
      <c r="C20" s="4"/>
      <c r="D20" s="5" t="s">
        <v>194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599</v>
      </c>
      <c r="B21" s="3" t="s">
        <v>576</v>
      </c>
      <c r="C21" s="3" t="s">
        <v>292</v>
      </c>
      <c r="D21" s="70" t="s">
        <v>595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197</v>
      </c>
      <c r="B22" s="4" t="s">
        <v>201</v>
      </c>
      <c r="C22" s="4"/>
      <c r="D22" s="72" t="s">
        <v>196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ht="15.75" x14ac:dyDescent="0.25">
      <c r="A23" s="41" t="s">
        <v>693</v>
      </c>
      <c r="B23" s="4" t="s">
        <v>126</v>
      </c>
      <c r="C23" s="4" t="s">
        <v>155</v>
      </c>
      <c r="D23" s="105" t="s">
        <v>127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349</v>
      </c>
      <c r="B25" s="20" t="s">
        <v>348</v>
      </c>
      <c r="C25" s="20" t="s">
        <v>182</v>
      </c>
      <c r="D25" s="5" t="s">
        <v>250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646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352</v>
      </c>
      <c r="B27" s="4" t="s">
        <v>351</v>
      </c>
      <c r="C27" s="4" t="s">
        <v>297</v>
      </c>
      <c r="D27" s="47" t="s">
        <v>252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652</v>
      </c>
      <c r="B28" s="4" t="s">
        <v>350</v>
      </c>
      <c r="C28" s="8" t="s">
        <v>296</v>
      </c>
      <c r="D28" s="21" t="s">
        <v>653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549</v>
      </c>
      <c r="B29" s="4" t="s">
        <v>548</v>
      </c>
      <c r="C29" s="4" t="s">
        <v>296</v>
      </c>
      <c r="D29" s="21" t="s">
        <v>550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356</v>
      </c>
      <c r="B30" s="4" t="s">
        <v>355</v>
      </c>
      <c r="C30" s="4"/>
      <c r="D30" s="21" t="s">
        <v>357</v>
      </c>
      <c r="E30" s="11">
        <f t="shared" si="5"/>
        <v>0</v>
      </c>
      <c r="F30" s="11"/>
      <c r="G30" s="11"/>
      <c r="H30" s="11"/>
      <c r="I30" s="11"/>
      <c r="J30" s="11">
        <f t="shared" si="3"/>
        <v>300000</v>
      </c>
      <c r="K30" s="11"/>
      <c r="L30" s="11"/>
      <c r="M30" s="11"/>
      <c r="N30" s="11"/>
      <c r="O30" s="11">
        <f>O31+O32</f>
        <v>300000</v>
      </c>
      <c r="P30" s="13">
        <f t="shared" si="2"/>
        <v>300000</v>
      </c>
    </row>
    <row r="31" spans="1:17" ht="63.75" x14ac:dyDescent="0.2">
      <c r="A31" s="41" t="s">
        <v>559</v>
      </c>
      <c r="B31" s="4" t="s">
        <v>558</v>
      </c>
      <c r="C31" s="4" t="s">
        <v>296</v>
      </c>
      <c r="D31" s="21" t="s">
        <v>591</v>
      </c>
      <c r="E31" s="11">
        <f t="shared" si="5"/>
        <v>0</v>
      </c>
      <c r="F31" s="11"/>
      <c r="G31" s="11"/>
      <c r="H31" s="11"/>
      <c r="I31" s="11"/>
      <c r="J31" s="11">
        <f t="shared" si="3"/>
        <v>1400000</v>
      </c>
      <c r="K31" s="11"/>
      <c r="L31" s="11">
        <v>1400000</v>
      </c>
      <c r="M31" s="11"/>
      <c r="N31" s="11"/>
      <c r="O31" s="11"/>
      <c r="P31" s="13">
        <f t="shared" si="2"/>
        <v>1400000</v>
      </c>
    </row>
    <row r="32" spans="1:17" x14ac:dyDescent="0.2">
      <c r="A32" s="41" t="s">
        <v>358</v>
      </c>
      <c r="B32" s="4" t="s">
        <v>359</v>
      </c>
      <c r="C32" s="4" t="s">
        <v>296</v>
      </c>
      <c r="D32" s="21" t="s">
        <v>360</v>
      </c>
      <c r="E32" s="11">
        <f t="shared" si="5"/>
        <v>8700180</v>
      </c>
      <c r="F32" s="11">
        <v>8700180</v>
      </c>
      <c r="G32" s="11"/>
      <c r="H32" s="11"/>
      <c r="I32" s="11"/>
      <c r="J32" s="11">
        <f t="shared" si="3"/>
        <v>300000</v>
      </c>
      <c r="K32" s="11">
        <v>300000</v>
      </c>
      <c r="L32" s="11"/>
      <c r="M32" s="11"/>
      <c r="N32" s="11"/>
      <c r="O32" s="11">
        <f>K32</f>
        <v>300000</v>
      </c>
      <c r="P32" s="13">
        <f t="shared" si="2"/>
        <v>9000180</v>
      </c>
    </row>
    <row r="33" spans="1:18" hidden="1" x14ac:dyDescent="0.2">
      <c r="A33" s="41" t="s">
        <v>255</v>
      </c>
      <c r="B33" s="20" t="s">
        <v>202</v>
      </c>
      <c r="C33" s="20" t="s">
        <v>303</v>
      </c>
      <c r="D33" s="14" t="s">
        <v>304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354</v>
      </c>
      <c r="B34" s="4" t="s">
        <v>353</v>
      </c>
      <c r="C34" s="4" t="s">
        <v>299</v>
      </c>
      <c r="D34" s="14" t="s">
        <v>560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251</v>
      </c>
      <c r="B35" s="4" t="s">
        <v>237</v>
      </c>
      <c r="C35" s="4" t="s">
        <v>300</v>
      </c>
      <c r="D35" s="14" t="s">
        <v>301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hidden="1" x14ac:dyDescent="0.2">
      <c r="A36" s="41" t="s">
        <v>631</v>
      </c>
      <c r="B36" s="4" t="s">
        <v>632</v>
      </c>
      <c r="C36" s="4"/>
      <c r="D36" s="14" t="s">
        <v>635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/>
      <c r="P36" s="13">
        <f t="shared" si="2"/>
        <v>0</v>
      </c>
    </row>
    <row r="37" spans="1:18" x14ac:dyDescent="0.2">
      <c r="A37" s="41" t="s">
        <v>633</v>
      </c>
      <c r="B37" s="4" t="s">
        <v>634</v>
      </c>
      <c r="C37" s="4" t="s">
        <v>298</v>
      </c>
      <c r="D37" s="14" t="s">
        <v>302</v>
      </c>
      <c r="E37" s="11"/>
      <c r="F37" s="25"/>
      <c r="G37" s="25"/>
      <c r="H37" s="25"/>
      <c r="I37" s="25"/>
      <c r="J37" s="11">
        <f t="shared" si="3"/>
        <v>250000</v>
      </c>
      <c r="K37" s="25"/>
      <c r="L37" s="12"/>
      <c r="M37" s="12"/>
      <c r="N37" s="12"/>
      <c r="O37" s="71">
        <v>250000</v>
      </c>
      <c r="P37" s="13">
        <f t="shared" si="2"/>
        <v>250000</v>
      </c>
    </row>
    <row r="38" spans="1:18" s="1" customFormat="1" hidden="1" x14ac:dyDescent="0.2">
      <c r="A38" s="36"/>
      <c r="B38" s="3"/>
      <c r="C38" s="3"/>
      <c r="D38" s="15" t="s">
        <v>143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636</v>
      </c>
      <c r="B39" s="4" t="s">
        <v>637</v>
      </c>
      <c r="C39" s="4" t="s">
        <v>525</v>
      </c>
      <c r="D39" s="72" t="s">
        <v>638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302</v>
      </c>
      <c r="E40" s="11">
        <f>F40+I40</f>
        <v>0</v>
      </c>
      <c r="F40" s="10"/>
      <c r="G40" s="10"/>
      <c r="H40" s="10"/>
      <c r="I40" s="10"/>
      <c r="J40" s="11">
        <f t="shared" si="3"/>
        <v>300000</v>
      </c>
      <c r="K40" s="10"/>
      <c r="L40" s="10"/>
      <c r="M40" s="10"/>
      <c r="N40" s="10"/>
      <c r="O40" s="11">
        <f>O30</f>
        <v>300000</v>
      </c>
      <c r="P40" s="13">
        <f t="shared" si="2"/>
        <v>300000</v>
      </c>
    </row>
    <row r="41" spans="1:18" x14ac:dyDescent="0.2">
      <c r="A41" s="41" t="s">
        <v>75</v>
      </c>
      <c r="B41" s="4" t="s">
        <v>74</v>
      </c>
      <c r="C41" s="4" t="s">
        <v>294</v>
      </c>
      <c r="D41" s="75" t="s">
        <v>76</v>
      </c>
      <c r="E41" s="11">
        <f>F41+I41</f>
        <v>1685600</v>
      </c>
      <c r="F41" s="11">
        <v>1685600</v>
      </c>
      <c r="G41" s="11"/>
      <c r="H41" s="11"/>
      <c r="I41" s="11"/>
      <c r="J41" s="11">
        <f t="shared" si="3"/>
        <v>450000</v>
      </c>
      <c r="K41" s="11">
        <v>450000</v>
      </c>
      <c r="L41" s="11"/>
      <c r="M41" s="11"/>
      <c r="N41" s="11"/>
      <c r="O41" s="71">
        <f>K41</f>
        <v>450000</v>
      </c>
      <c r="P41" s="13">
        <f t="shared" si="2"/>
        <v>2135600</v>
      </c>
    </row>
    <row r="42" spans="1:18" x14ac:dyDescent="0.2">
      <c r="A42" s="62" t="s">
        <v>340</v>
      </c>
      <c r="B42" s="6"/>
      <c r="C42" s="7"/>
      <c r="D42" s="31" t="s">
        <v>305</v>
      </c>
      <c r="E42" s="25">
        <f>E51</f>
        <v>658181641</v>
      </c>
      <c r="F42" s="25">
        <f t="shared" ref="F42:P42" si="6">F51</f>
        <v>658181641</v>
      </c>
      <c r="G42" s="25">
        <f t="shared" si="6"/>
        <v>441725889</v>
      </c>
      <c r="H42" s="25">
        <f t="shared" si="6"/>
        <v>94394800</v>
      </c>
      <c r="I42" s="25"/>
      <c r="J42" s="25">
        <f t="shared" si="6"/>
        <v>28891270</v>
      </c>
      <c r="K42" s="25">
        <f>K51</f>
        <v>9492263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9582863</v>
      </c>
      <c r="P42" s="25">
        <f t="shared" si="6"/>
        <v>687072911</v>
      </c>
      <c r="Q42" s="39"/>
      <c r="R42" s="34"/>
    </row>
    <row r="43" spans="1:18" s="1" customFormat="1" x14ac:dyDescent="0.2">
      <c r="A43" s="36"/>
      <c r="B43" s="18"/>
      <c r="C43" s="3"/>
      <c r="D43" s="35" t="s">
        <v>256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629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103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642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4739347</v>
      </c>
      <c r="F47" s="17">
        <f>F87</f>
        <v>4739347</v>
      </c>
      <c r="G47" s="17">
        <f>G87</f>
        <v>3875181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4739347</v>
      </c>
    </row>
    <row r="48" spans="1:18" s="1" customFormat="1" ht="38.25" hidden="1" x14ac:dyDescent="0.2">
      <c r="A48" s="36"/>
      <c r="B48" s="22"/>
      <c r="C48" s="22"/>
      <c r="D48" s="24" t="s">
        <v>172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663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146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361</v>
      </c>
      <c r="B51" s="8"/>
      <c r="C51" s="7"/>
      <c r="D51" s="14" t="s">
        <v>305</v>
      </c>
      <c r="E51" s="25">
        <f>E52+E53+E57+E60+E69+E70+E75+E77+E81+E84+E86+E87+E92+E74+E94+E90+E88</f>
        <v>658181641</v>
      </c>
      <c r="F51" s="25">
        <f>F52+F53+F57+F60+F69+F70+F75+F77+F81+F84+F86+F87+F92+F74+F94+F90+F88</f>
        <v>658181641</v>
      </c>
      <c r="G51" s="25">
        <f>G52+G53+G57+G60+G69+G70+G75+G77+G81+G84+G86+G87+G92+G74+G94+G90+G88</f>
        <v>441725889</v>
      </c>
      <c r="H51" s="25">
        <f>H52+H53+H57+H60+H69+H70+H75+H77+H81+H84+H86+H87+H92</f>
        <v>94394800</v>
      </c>
      <c r="I51" s="25">
        <f>I52+I53+I57+I60+I69+I70+I75+I77+I81+I84+I86+I87+I92</f>
        <v>0</v>
      </c>
      <c r="J51" s="25">
        <f>J52+J53+J57+J60+J69+J70+J75+J77+J81+J84+J86+J87+J92+J74+J94+J89+J90+J88</f>
        <v>28891270</v>
      </c>
      <c r="K51" s="25">
        <f>K52+K53+K57+K60+K69+K70+K75+K77+K81+K84+K86+K87+K92+K74+K94+K89+K90+K88</f>
        <v>9492263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9582863</v>
      </c>
      <c r="P51" s="25">
        <f>P52+P53+P57+P60+P69+P70+P75+P77+P81+P84+P86+P87+P92+P74+P94+P89+P90+P88</f>
        <v>687072911</v>
      </c>
    </row>
    <row r="52" spans="1:18" ht="25.5" x14ac:dyDescent="0.2">
      <c r="A52" s="41" t="s">
        <v>363</v>
      </c>
      <c r="B52" s="4" t="s">
        <v>362</v>
      </c>
      <c r="C52" s="4" t="s">
        <v>290</v>
      </c>
      <c r="D52" s="14" t="s">
        <v>73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400000</v>
      </c>
      <c r="K52" s="12">
        <v>400000</v>
      </c>
      <c r="L52" s="12"/>
      <c r="M52" s="12"/>
      <c r="N52" s="12"/>
      <c r="O52" s="12">
        <f>K52</f>
        <v>400000</v>
      </c>
      <c r="P52" s="13">
        <f t="shared" ref="P52:P121" si="11">E52+J52</f>
        <v>2867000</v>
      </c>
    </row>
    <row r="53" spans="1:18" x14ac:dyDescent="0.2">
      <c r="A53" s="41" t="s">
        <v>365</v>
      </c>
      <c r="B53" s="20" t="s">
        <v>233</v>
      </c>
      <c r="C53" s="20" t="s">
        <v>306</v>
      </c>
      <c r="D53" s="5" t="s">
        <v>364</v>
      </c>
      <c r="E53" s="11">
        <f>F53</f>
        <v>226034700</v>
      </c>
      <c r="F53" s="12">
        <f>214324700+11710000</f>
        <v>226034700</v>
      </c>
      <c r="G53" s="12">
        <v>140113400</v>
      </c>
      <c r="H53" s="12">
        <f>29359200+11710000</f>
        <v>41069200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243780970</v>
      </c>
      <c r="Q53" s="97"/>
      <c r="R53" s="98"/>
    </row>
    <row r="54" spans="1:18" ht="38.25" hidden="1" x14ac:dyDescent="0.2">
      <c r="A54" s="41"/>
      <c r="B54" s="20"/>
      <c r="C54" s="20"/>
      <c r="D54" s="35" t="s">
        <v>663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646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89</v>
      </c>
      <c r="B57" s="20" t="s">
        <v>79</v>
      </c>
      <c r="C57" s="20" t="s">
        <v>307</v>
      </c>
      <c r="D57" s="21" t="s">
        <v>91</v>
      </c>
      <c r="E57" s="11">
        <f>F57</f>
        <v>102194700</v>
      </c>
      <c r="F57" s="12">
        <f>84434900+269800+17490000</f>
        <v>102194700</v>
      </c>
      <c r="G57" s="12">
        <v>38538400</v>
      </c>
      <c r="H57" s="12">
        <f>30031100+17490000</f>
        <v>47521100</v>
      </c>
      <c r="I57" s="12"/>
      <c r="J57" s="94">
        <f>L57+O57</f>
        <v>4880077</v>
      </c>
      <c r="K57" s="11">
        <f>230000+2470000-690000</f>
        <v>2010000</v>
      </c>
      <c r="L57" s="11">
        <v>2832077</v>
      </c>
      <c r="M57" s="11">
        <v>1136470</v>
      </c>
      <c r="N57" s="11">
        <v>55839</v>
      </c>
      <c r="O57" s="11">
        <f>K57+38000</f>
        <v>2048000</v>
      </c>
      <c r="P57" s="13">
        <f t="shared" si="11"/>
        <v>107074777</v>
      </c>
    </row>
    <row r="58" spans="1:18" ht="38.25" hidden="1" x14ac:dyDescent="0.2">
      <c r="A58" s="41"/>
      <c r="B58" s="20"/>
      <c r="C58" s="20"/>
      <c r="D58" s="35" t="s">
        <v>103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646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90</v>
      </c>
      <c r="B60" s="20" t="s">
        <v>80</v>
      </c>
      <c r="C60" s="20" t="s">
        <v>307</v>
      </c>
      <c r="D60" s="21" t="s">
        <v>91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332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292</v>
      </c>
      <c r="C62" s="20" t="s">
        <v>307</v>
      </c>
      <c r="D62" s="5" t="s">
        <v>257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629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642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256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92</v>
      </c>
      <c r="B69" s="20" t="s">
        <v>81</v>
      </c>
      <c r="C69" s="20" t="s">
        <v>278</v>
      </c>
      <c r="D69" s="23" t="s">
        <v>51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93</v>
      </c>
      <c r="B70" s="20" t="s">
        <v>82</v>
      </c>
      <c r="C70" s="20" t="s">
        <v>278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629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663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256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hidden="1" x14ac:dyDescent="0.2">
      <c r="A74" s="36" t="s">
        <v>131</v>
      </c>
      <c r="B74" s="22" t="s">
        <v>132</v>
      </c>
      <c r="C74" s="22" t="s">
        <v>307</v>
      </c>
      <c r="D74" s="96" t="s">
        <v>88</v>
      </c>
      <c r="E74" s="11">
        <f t="shared" si="12"/>
        <v>0</v>
      </c>
      <c r="F74" s="11"/>
      <c r="G74" s="10"/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0</v>
      </c>
    </row>
    <row r="75" spans="1:16" ht="25.5" x14ac:dyDescent="0.2">
      <c r="A75" s="41" t="s">
        <v>94</v>
      </c>
      <c r="B75" s="20" t="s">
        <v>199</v>
      </c>
      <c r="C75" s="20" t="s">
        <v>308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646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368</v>
      </c>
      <c r="B77" s="20" t="s">
        <v>367</v>
      </c>
      <c r="C77" s="20" t="s">
        <v>309</v>
      </c>
      <c r="D77" s="5" t="s">
        <v>95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2163680</v>
      </c>
      <c r="K77" s="12">
        <v>2163680</v>
      </c>
      <c r="L77" s="12"/>
      <c r="M77" s="12"/>
      <c r="N77" s="12"/>
      <c r="O77" s="12">
        <f t="shared" si="13"/>
        <v>2163680</v>
      </c>
      <c r="P77" s="13">
        <f t="shared" si="11"/>
        <v>4194080</v>
      </c>
    </row>
    <row r="78" spans="1:16" hidden="1" x14ac:dyDescent="0.2">
      <c r="A78" s="41">
        <v>1011190</v>
      </c>
      <c r="B78" s="20" t="s">
        <v>203</v>
      </c>
      <c r="C78" s="20" t="s">
        <v>309</v>
      </c>
      <c r="D78" s="21" t="s">
        <v>258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204</v>
      </c>
      <c r="C79" s="20" t="s">
        <v>309</v>
      </c>
      <c r="D79" s="21" t="s">
        <v>259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368</v>
      </c>
      <c r="B80" s="20" t="s">
        <v>367</v>
      </c>
      <c r="C80" s="20"/>
      <c r="D80" s="42" t="s">
        <v>366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96</v>
      </c>
      <c r="B81" s="20" t="s">
        <v>83</v>
      </c>
      <c r="C81" s="20" t="s">
        <v>309</v>
      </c>
      <c r="D81" s="42" t="s">
        <v>561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0</v>
      </c>
      <c r="K81" s="12"/>
      <c r="L81" s="12"/>
      <c r="M81" s="12"/>
      <c r="N81" s="12"/>
      <c r="O81" s="12">
        <f t="shared" si="13"/>
        <v>0</v>
      </c>
      <c r="P81" s="13">
        <f t="shared" si="11"/>
        <v>12917800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663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97</v>
      </c>
      <c r="B84" s="20" t="s">
        <v>84</v>
      </c>
      <c r="C84" s="20" t="s">
        <v>309</v>
      </c>
      <c r="D84" s="42" t="s">
        <v>562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99</v>
      </c>
      <c r="B86" s="20" t="s">
        <v>85</v>
      </c>
      <c r="C86" s="20" t="s">
        <v>309</v>
      </c>
      <c r="D86" s="14" t="s">
        <v>98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100</v>
      </c>
      <c r="B87" s="22" t="s">
        <v>86</v>
      </c>
      <c r="C87" s="22" t="s">
        <v>309</v>
      </c>
      <c r="D87" s="14" t="s">
        <v>101</v>
      </c>
      <c r="E87" s="11">
        <f t="shared" si="12"/>
        <v>4739347</v>
      </c>
      <c r="F87" s="17">
        <v>4739347</v>
      </c>
      <c r="G87" s="17">
        <v>3875181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4739347</v>
      </c>
    </row>
    <row r="88" spans="1:18" s="1" customFormat="1" ht="51" hidden="1" x14ac:dyDescent="0.2">
      <c r="A88" s="36" t="s">
        <v>160</v>
      </c>
      <c r="B88" s="22" t="s">
        <v>161</v>
      </c>
      <c r="C88" s="22" t="s">
        <v>309</v>
      </c>
      <c r="D88" s="14" t="s">
        <v>162</v>
      </c>
      <c r="E88" s="11">
        <f t="shared" si="12"/>
        <v>0</v>
      </c>
      <c r="F88" s="17"/>
      <c r="G88" s="17"/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0</v>
      </c>
    </row>
    <row r="89" spans="1:18" ht="38.25" x14ac:dyDescent="0.2">
      <c r="A89" s="41" t="s">
        <v>165</v>
      </c>
      <c r="B89" s="20" t="s">
        <v>166</v>
      </c>
      <c r="C89" s="20" t="s">
        <v>309</v>
      </c>
      <c r="D89" s="5" t="s">
        <v>167</v>
      </c>
      <c r="E89" s="11">
        <f t="shared" si="12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3"/>
        <v>1140000</v>
      </c>
      <c r="P89" s="13">
        <f t="shared" si="11"/>
        <v>1140000</v>
      </c>
    </row>
    <row r="90" spans="1:18" ht="38.25" hidden="1" x14ac:dyDescent="0.2">
      <c r="A90" s="41" t="s">
        <v>168</v>
      </c>
      <c r="B90" s="20" t="s">
        <v>169</v>
      </c>
      <c r="C90" s="20" t="s">
        <v>309</v>
      </c>
      <c r="D90" s="5" t="s">
        <v>170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171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104</v>
      </c>
      <c r="B92" s="20" t="s">
        <v>204</v>
      </c>
      <c r="C92" s="4" t="s">
        <v>309</v>
      </c>
      <c r="D92" s="82" t="s">
        <v>105</v>
      </c>
      <c r="E92" s="11">
        <f t="shared" si="12"/>
        <v>2004094</v>
      </c>
      <c r="F92" s="12">
        <f>2004094</f>
        <v>2004094</v>
      </c>
      <c r="G92" s="12">
        <v>1642698</v>
      </c>
      <c r="H92" s="12"/>
      <c r="I92" s="12"/>
      <c r="J92" s="11">
        <f>K92</f>
        <v>672263</v>
      </c>
      <c r="K92" s="12">
        <v>672263</v>
      </c>
      <c r="L92" s="12"/>
      <c r="M92" s="12"/>
      <c r="N92" s="12"/>
      <c r="O92" s="12">
        <f t="shared" si="13"/>
        <v>672263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663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144</v>
      </c>
      <c r="B94" s="20" t="s">
        <v>145</v>
      </c>
      <c r="C94" s="4" t="s">
        <v>309</v>
      </c>
      <c r="D94" s="77" t="s">
        <v>147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146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341</v>
      </c>
      <c r="B96" s="6"/>
      <c r="C96" s="7"/>
      <c r="D96" s="31" t="s">
        <v>263</v>
      </c>
      <c r="E96" s="25">
        <f>E105</f>
        <v>27295400</v>
      </c>
      <c r="F96" s="25">
        <f t="shared" ref="F96:O96" si="14">F105</f>
        <v>27295400</v>
      </c>
      <c r="G96" s="25">
        <f t="shared" si="14"/>
        <v>2104700</v>
      </c>
      <c r="H96" s="25">
        <f t="shared" si="14"/>
        <v>477200</v>
      </c>
      <c r="I96" s="25">
        <f t="shared" si="14"/>
        <v>0</v>
      </c>
      <c r="J96" s="25">
        <f t="shared" si="14"/>
        <v>136193</v>
      </c>
      <c r="K96" s="25">
        <f>K105</f>
        <v>114000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114000</v>
      </c>
      <c r="P96" s="13">
        <f t="shared" si="11"/>
        <v>27431593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265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630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643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646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107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hidden="1" x14ac:dyDescent="0.2">
      <c r="A104" s="36"/>
      <c r="B104" s="18"/>
      <c r="C104" s="3"/>
      <c r="D104" s="35" t="s">
        <v>673</v>
      </c>
      <c r="E104" s="10"/>
      <c r="F104" s="17"/>
      <c r="G104" s="17"/>
      <c r="H104" s="17"/>
      <c r="I104" s="17"/>
      <c r="J104" s="17">
        <f>L104+O104</f>
        <v>0</v>
      </c>
      <c r="K104" s="17">
        <f>K152</f>
        <v>0</v>
      </c>
      <c r="L104" s="17"/>
      <c r="M104" s="17"/>
      <c r="N104" s="17"/>
      <c r="O104" s="17">
        <f>K104</f>
        <v>0</v>
      </c>
      <c r="P104" s="16">
        <f t="shared" si="11"/>
        <v>0</v>
      </c>
    </row>
    <row r="105" spans="1:16" s="1" customFormat="1" ht="16.5" customHeight="1" x14ac:dyDescent="0.2">
      <c r="A105" s="36" t="s">
        <v>369</v>
      </c>
      <c r="B105" s="18"/>
      <c r="C105" s="3"/>
      <c r="D105" s="15" t="s">
        <v>263</v>
      </c>
      <c r="E105" s="17">
        <f>E106+E107+E113+E119+E123+E131+E140+E146+E141+E142+E124+E133+E149</f>
        <v>27295400</v>
      </c>
      <c r="F105" s="17">
        <f>F106+F107+F113+F119+F123+F131+F140+F146+F141+F142+F124+F133+F149</f>
        <v>27295400</v>
      </c>
      <c r="G105" s="17">
        <f>G106+G107+G113+G119+G123+G131+G140+G146+G141+G142+G124</f>
        <v>2104700</v>
      </c>
      <c r="H105" s="17">
        <f>H106+H107+H113+H119+H123+H131+H140+H146+H141+H142+H124</f>
        <v>477200</v>
      </c>
      <c r="I105" s="17">
        <f>I106+I107+I113+I119+I123+I131+I140+I146+I141+I142+I124</f>
        <v>0</v>
      </c>
      <c r="J105" s="17">
        <f>J106+J107+J113+J119+J123+J131+J140+J146+J141+J124</f>
        <v>136193</v>
      </c>
      <c r="K105" s="17">
        <f>K106+K107+K113+K119+K123+K131+K140+K146+K151+K124+K141</f>
        <v>114000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114000</v>
      </c>
      <c r="P105" s="17">
        <f>P106+P107+P113+P119+P123+P131+P140+P146+P133+P141+P142+P124+P149</f>
        <v>27431593</v>
      </c>
    </row>
    <row r="106" spans="1:16" ht="25.5" x14ac:dyDescent="0.2">
      <c r="A106" s="41" t="s">
        <v>370</v>
      </c>
      <c r="B106" s="4" t="s">
        <v>362</v>
      </c>
      <c r="C106" s="4" t="s">
        <v>290</v>
      </c>
      <c r="D106" s="14" t="s">
        <v>73</v>
      </c>
      <c r="E106" s="11">
        <f t="shared" ref="E106:E143" si="15">F106+I106</f>
        <v>3171000</v>
      </c>
      <c r="F106" s="12">
        <f>2727800+443200</f>
        <v>3171000</v>
      </c>
      <c r="G106" s="12">
        <v>2104700</v>
      </c>
      <c r="H106" s="12">
        <f>34000+443200</f>
        <v>477200</v>
      </c>
      <c r="I106" s="12"/>
      <c r="J106" s="11">
        <f t="shared" ref="J106:J152" si="16">L106+O106</f>
        <v>69000</v>
      </c>
      <c r="K106" s="12">
        <v>69000</v>
      </c>
      <c r="L106" s="12"/>
      <c r="M106" s="12"/>
      <c r="N106" s="12"/>
      <c r="O106" s="12">
        <f>K106</f>
        <v>69000</v>
      </c>
      <c r="P106" s="13">
        <f t="shared" si="11"/>
        <v>3240000</v>
      </c>
    </row>
    <row r="107" spans="1:16" x14ac:dyDescent="0.2">
      <c r="A107" s="41" t="s">
        <v>371</v>
      </c>
      <c r="B107" s="4" t="s">
        <v>207</v>
      </c>
      <c r="C107" s="4" t="s">
        <v>180</v>
      </c>
      <c r="D107" s="5" t="s">
        <v>264</v>
      </c>
      <c r="E107" s="11">
        <f t="shared" si="15"/>
        <v>11540000</v>
      </c>
      <c r="F107" s="12">
        <f>12540000-1000000</f>
        <v>11540000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11540000</v>
      </c>
    </row>
    <row r="108" spans="1:16" hidden="1" x14ac:dyDescent="0.2">
      <c r="A108" s="41"/>
      <c r="B108" s="4"/>
      <c r="C108" s="4"/>
      <c r="D108" s="35" t="s">
        <v>265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646</v>
      </c>
      <c r="E110" s="11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644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373</v>
      </c>
      <c r="B113" s="4" t="s">
        <v>372</v>
      </c>
      <c r="C113" s="4" t="s">
        <v>181</v>
      </c>
      <c r="D113" s="76" t="s">
        <v>266</v>
      </c>
      <c r="E113" s="11">
        <f t="shared" si="15"/>
        <v>3055000</v>
      </c>
      <c r="F113" s="12">
        <f>2055000+1000000</f>
        <v>3055000</v>
      </c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265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376</v>
      </c>
      <c r="B115" s="4" t="s">
        <v>375</v>
      </c>
      <c r="C115" s="4" t="s">
        <v>183</v>
      </c>
      <c r="D115" s="5" t="s">
        <v>374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265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630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644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183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265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630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644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381</v>
      </c>
      <c r="B123" s="4" t="s">
        <v>380</v>
      </c>
      <c r="C123" s="4"/>
      <c r="D123" s="14" t="s">
        <v>592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384</v>
      </c>
      <c r="B124" s="4" t="s">
        <v>383</v>
      </c>
      <c r="C124" s="4" t="s">
        <v>618</v>
      </c>
      <c r="D124" s="14" t="s">
        <v>382</v>
      </c>
      <c r="E124" s="11">
        <f t="shared" si="18"/>
        <v>1555000</v>
      </c>
      <c r="F124" s="12">
        <f>1405000+150000</f>
        <v>1555000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1555000</v>
      </c>
    </row>
    <row r="125" spans="1:16" hidden="1" x14ac:dyDescent="0.2">
      <c r="A125" s="41"/>
      <c r="B125" s="4"/>
      <c r="C125" s="4"/>
      <c r="D125" s="35" t="s">
        <v>646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t="25.5" hidden="1" x14ac:dyDescent="0.2">
      <c r="A126" s="41"/>
      <c r="B126" s="4"/>
      <c r="C126" s="4"/>
      <c r="D126" s="35" t="s">
        <v>331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265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630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379</v>
      </c>
      <c r="B129" s="4" t="s">
        <v>378</v>
      </c>
      <c r="C129" s="4" t="s">
        <v>184</v>
      </c>
      <c r="D129" s="14" t="s">
        <v>377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265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386</v>
      </c>
      <c r="B131" s="4" t="s">
        <v>208</v>
      </c>
      <c r="C131" s="4"/>
      <c r="D131" s="77" t="s">
        <v>385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/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389</v>
      </c>
      <c r="B132" s="3" t="s">
        <v>388</v>
      </c>
      <c r="C132" s="3" t="s">
        <v>185</v>
      </c>
      <c r="D132" s="19" t="s">
        <v>387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hidden="1" x14ac:dyDescent="0.2">
      <c r="A133" s="41" t="s">
        <v>392</v>
      </c>
      <c r="B133" s="4" t="s">
        <v>391</v>
      </c>
      <c r="C133" s="4" t="s">
        <v>185</v>
      </c>
      <c r="D133" s="21" t="s">
        <v>390</v>
      </c>
      <c r="E133" s="11">
        <f t="shared" si="15"/>
        <v>0</v>
      </c>
      <c r="F133" s="11"/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107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idden="1" x14ac:dyDescent="0.2">
      <c r="A137" s="36" t="s">
        <v>395</v>
      </c>
      <c r="B137" s="3" t="s">
        <v>394</v>
      </c>
      <c r="C137" s="3" t="s">
        <v>185</v>
      </c>
      <c r="D137" s="19" t="s">
        <v>393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265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645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398</v>
      </c>
      <c r="B140" s="4" t="s">
        <v>397</v>
      </c>
      <c r="C140" s="4"/>
      <c r="D140" s="14" t="s">
        <v>396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565</v>
      </c>
      <c r="B141" s="4" t="s">
        <v>563</v>
      </c>
      <c r="C141" s="4" t="s">
        <v>185</v>
      </c>
      <c r="D141" s="14" t="s">
        <v>567</v>
      </c>
      <c r="E141" s="11">
        <f t="shared" si="15"/>
        <v>3274000</v>
      </c>
      <c r="F141" s="12">
        <v>3274000</v>
      </c>
      <c r="G141" s="12"/>
      <c r="H141" s="12"/>
      <c r="I141" s="12"/>
      <c r="J141" s="11">
        <f t="shared" si="16"/>
        <v>67193</v>
      </c>
      <c r="K141" s="12">
        <v>45000</v>
      </c>
      <c r="L141" s="12">
        <v>22193</v>
      </c>
      <c r="M141" s="12">
        <v>15154</v>
      </c>
      <c r="N141" s="12"/>
      <c r="O141" s="12">
        <f>K141</f>
        <v>45000</v>
      </c>
      <c r="P141" s="13">
        <f t="shared" si="19"/>
        <v>3341193</v>
      </c>
    </row>
    <row r="142" spans="1:16" ht="12.6" customHeight="1" x14ac:dyDescent="0.2">
      <c r="A142" s="41" t="s">
        <v>566</v>
      </c>
      <c r="B142" s="4" t="s">
        <v>564</v>
      </c>
      <c r="C142" s="4" t="s">
        <v>185</v>
      </c>
      <c r="D142" s="14" t="s">
        <v>568</v>
      </c>
      <c r="E142" s="11">
        <f t="shared" si="15"/>
        <v>4700400</v>
      </c>
      <c r="F142" s="12">
        <f>5186400-336000-150000</f>
        <v>4700400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4700400</v>
      </c>
    </row>
    <row r="143" spans="1:16" hidden="1" x14ac:dyDescent="0.2">
      <c r="A143" s="41"/>
      <c r="B143" s="4"/>
      <c r="C143" s="4"/>
      <c r="D143" s="35" t="s">
        <v>265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hidden="1" x14ac:dyDescent="0.2">
      <c r="A144" s="36"/>
      <c r="B144" s="3"/>
      <c r="C144" s="3"/>
      <c r="D144" s="35" t="s">
        <v>646</v>
      </c>
      <c r="E144" s="10">
        <f>F144</f>
        <v>0</v>
      </c>
      <c r="F144" s="17"/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35" t="s">
        <v>630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667</v>
      </c>
      <c r="B146" s="4" t="s">
        <v>655</v>
      </c>
      <c r="C146" s="4"/>
      <c r="D146" s="23" t="s">
        <v>670</v>
      </c>
      <c r="E146" s="10">
        <f t="shared" si="20"/>
        <v>0</v>
      </c>
      <c r="F146" s="11"/>
      <c r="G146" s="11"/>
      <c r="H146" s="11"/>
      <c r="I146" s="11"/>
      <c r="J146" s="11">
        <f>J147+J151</f>
        <v>0</v>
      </c>
      <c r="K146" s="11"/>
      <c r="L146" s="11"/>
      <c r="M146" s="11"/>
      <c r="N146" s="11"/>
      <c r="O146" s="11">
        <f>O147+O151</f>
        <v>0</v>
      </c>
      <c r="P146" s="16">
        <f t="shared" si="19"/>
        <v>0</v>
      </c>
    </row>
    <row r="147" spans="1:18" s="1" customFormat="1" ht="25.5" hidden="1" x14ac:dyDescent="0.2">
      <c r="A147" s="36" t="s">
        <v>678</v>
      </c>
      <c r="B147" s="3" t="s">
        <v>679</v>
      </c>
      <c r="C147" s="3" t="s">
        <v>296</v>
      </c>
      <c r="D147" s="78" t="s">
        <v>680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681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58</v>
      </c>
      <c r="B149" s="4" t="s">
        <v>580</v>
      </c>
      <c r="C149" s="4" t="s">
        <v>291</v>
      </c>
      <c r="D149" s="72" t="s">
        <v>579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646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hidden="1" x14ac:dyDescent="0.2">
      <c r="A151" s="36" t="s">
        <v>668</v>
      </c>
      <c r="B151" s="3" t="s">
        <v>669</v>
      </c>
      <c r="C151" s="3" t="s">
        <v>296</v>
      </c>
      <c r="D151" s="77" t="s">
        <v>672</v>
      </c>
      <c r="E151" s="10">
        <f>F151</f>
        <v>0</v>
      </c>
      <c r="F151" s="17"/>
      <c r="G151" s="17"/>
      <c r="H151" s="17"/>
      <c r="I151" s="17"/>
      <c r="J151" s="11">
        <f t="shared" si="16"/>
        <v>0</v>
      </c>
      <c r="K151" s="12"/>
      <c r="L151" s="12"/>
      <c r="M151" s="12"/>
      <c r="N151" s="12"/>
      <c r="O151" s="12">
        <f>K151</f>
        <v>0</v>
      </c>
      <c r="P151" s="16">
        <f t="shared" si="19"/>
        <v>0</v>
      </c>
    </row>
    <row r="152" spans="1:18" s="1" customFormat="1" ht="25.5" hidden="1" x14ac:dyDescent="0.2">
      <c r="A152" s="36"/>
      <c r="B152" s="3"/>
      <c r="C152" s="3"/>
      <c r="D152" s="35" t="s">
        <v>673</v>
      </c>
      <c r="E152" s="10">
        <f>F152</f>
        <v>0</v>
      </c>
      <c r="F152" s="17"/>
      <c r="G152" s="17"/>
      <c r="H152" s="17"/>
      <c r="I152" s="17"/>
      <c r="J152" s="10">
        <f t="shared" si="16"/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342</v>
      </c>
      <c r="B154" s="6"/>
      <c r="C154" s="7"/>
      <c r="D154" s="31" t="s">
        <v>186</v>
      </c>
      <c r="E154" s="25">
        <f>E156</f>
        <v>45249300</v>
      </c>
      <c r="F154" s="25">
        <f t="shared" ref="F154:P154" si="21">F156</f>
        <v>45249300</v>
      </c>
      <c r="G154" s="25">
        <f t="shared" si="21"/>
        <v>19895200</v>
      </c>
      <c r="H154" s="25">
        <f t="shared" si="21"/>
        <v>869500</v>
      </c>
      <c r="I154" s="25">
        <f t="shared" si="21"/>
        <v>0</v>
      </c>
      <c r="J154" s="25">
        <f t="shared" si="21"/>
        <v>540000</v>
      </c>
      <c r="K154" s="25">
        <f>K156</f>
        <v>540000</v>
      </c>
      <c r="L154" s="25">
        <f t="shared" si="21"/>
        <v>0</v>
      </c>
      <c r="M154" s="25">
        <f t="shared" si="21"/>
        <v>0</v>
      </c>
      <c r="N154" s="25">
        <f t="shared" si="21"/>
        <v>0</v>
      </c>
      <c r="O154" s="25">
        <f t="shared" si="21"/>
        <v>540000</v>
      </c>
      <c r="P154" s="25">
        <f t="shared" si="21"/>
        <v>45789300</v>
      </c>
      <c r="R154" s="34"/>
    </row>
    <row r="155" spans="1:18" s="1" customFormat="1" ht="38.25" hidden="1" x14ac:dyDescent="0.2">
      <c r="A155" s="36"/>
      <c r="B155" s="18"/>
      <c r="C155" s="3"/>
      <c r="D155" s="15" t="s">
        <v>174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2">J241</f>
        <v>0</v>
      </c>
      <c r="K155" s="17">
        <f t="shared" si="22"/>
        <v>0</v>
      </c>
      <c r="L155" s="17">
        <f t="shared" si="22"/>
        <v>0</v>
      </c>
      <c r="M155" s="17">
        <f t="shared" si="22"/>
        <v>0</v>
      </c>
      <c r="N155" s="17">
        <f t="shared" si="22"/>
        <v>0</v>
      </c>
      <c r="O155" s="17">
        <f t="shared" si="22"/>
        <v>0</v>
      </c>
      <c r="P155" s="17">
        <f t="shared" ref="P155:P173" si="23">E155+J155</f>
        <v>0</v>
      </c>
    </row>
    <row r="156" spans="1:18" ht="25.5" x14ac:dyDescent="0.2">
      <c r="A156" s="41" t="s">
        <v>399</v>
      </c>
      <c r="B156" s="8"/>
      <c r="C156" s="7"/>
      <c r="D156" s="15" t="s">
        <v>186</v>
      </c>
      <c r="E156" s="13">
        <f t="shared" ref="E156:E199" si="24">F156+I156</f>
        <v>45249300</v>
      </c>
      <c r="F156" s="25">
        <f>F157+F159+F161+F166+F168+F175+F176+F177+F178+F180+F182+F184+F186+F188+F190+F192+F196+F200+F202+F204+F206+F208+F210+F213+F215+F216+F218+F219+F221+F225+F227+F230+F231+F238+F242+F244+F240+F236+F223</f>
        <v>45249300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869500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3"/>
        <v>45789300</v>
      </c>
    </row>
    <row r="157" spans="1:18" ht="25.5" x14ac:dyDescent="0.2">
      <c r="A157" s="41" t="s">
        <v>400</v>
      </c>
      <c r="B157" s="4" t="s">
        <v>362</v>
      </c>
      <c r="C157" s="4" t="s">
        <v>290</v>
      </c>
      <c r="D157" s="14" t="s">
        <v>73</v>
      </c>
      <c r="E157" s="11">
        <f t="shared" si="24"/>
        <v>25791700</v>
      </c>
      <c r="F157" s="12">
        <f>25741700+50000</f>
        <v>25791700</v>
      </c>
      <c r="G157" s="12">
        <v>19895200</v>
      </c>
      <c r="H157" s="12">
        <f>819500+50000</f>
        <v>869500</v>
      </c>
      <c r="I157" s="12"/>
      <c r="J157" s="11">
        <f t="shared" ref="J157:J199" si="25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3"/>
        <v>26031700</v>
      </c>
    </row>
    <row r="158" spans="1:18" ht="38.25" hidden="1" x14ac:dyDescent="0.2">
      <c r="A158" s="41" t="s">
        <v>401</v>
      </c>
      <c r="B158" s="8" t="s">
        <v>320</v>
      </c>
      <c r="C158" s="20"/>
      <c r="D158" s="5" t="s">
        <v>267</v>
      </c>
      <c r="E158" s="11">
        <f t="shared" si="24"/>
        <v>0</v>
      </c>
      <c r="F158" s="12"/>
      <c r="G158" s="12"/>
      <c r="H158" s="12"/>
      <c r="I158" s="12">
        <f t="shared" ref="I158:O158" si="26">I159+I161</f>
        <v>0</v>
      </c>
      <c r="J158" s="12">
        <f t="shared" si="26"/>
        <v>0</v>
      </c>
      <c r="K158" s="12"/>
      <c r="L158" s="12"/>
      <c r="M158" s="12"/>
      <c r="N158" s="12"/>
      <c r="O158" s="12">
        <f t="shared" si="26"/>
        <v>0</v>
      </c>
      <c r="P158" s="13">
        <f t="shared" si="23"/>
        <v>0</v>
      </c>
    </row>
    <row r="159" spans="1:18" s="1" customFormat="1" ht="25.5" hidden="1" x14ac:dyDescent="0.2">
      <c r="A159" s="36" t="s">
        <v>403</v>
      </c>
      <c r="B159" s="18" t="s">
        <v>209</v>
      </c>
      <c r="C159" s="79" t="s">
        <v>292</v>
      </c>
      <c r="D159" s="80" t="s">
        <v>402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66.75" hidden="1" customHeight="1" x14ac:dyDescent="0.2">
      <c r="A160" s="41"/>
      <c r="B160" s="8"/>
      <c r="C160" s="81"/>
      <c r="D160" s="5" t="s">
        <v>588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404</v>
      </c>
      <c r="B161" s="18" t="s">
        <v>210</v>
      </c>
      <c r="C161" s="79" t="s">
        <v>230</v>
      </c>
      <c r="D161" s="19" t="s">
        <v>269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67.5" hidden="1" customHeight="1" x14ac:dyDescent="0.2">
      <c r="A162" s="41"/>
      <c r="B162" s="8"/>
      <c r="C162" s="81"/>
      <c r="D162" s="5" t="s">
        <v>588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ht="25.5" hidden="1" x14ac:dyDescent="0.2">
      <c r="A163" s="41">
        <v>1513017</v>
      </c>
      <c r="B163" s="8" t="s">
        <v>231</v>
      </c>
      <c r="C163" s="20" t="s">
        <v>230</v>
      </c>
      <c r="D163" s="5" t="s">
        <v>232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ht="51" hidden="1" x14ac:dyDescent="0.2">
      <c r="A164" s="41"/>
      <c r="B164" s="8"/>
      <c r="C164" s="20"/>
      <c r="D164" s="5" t="s">
        <v>187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25.5" hidden="1" x14ac:dyDescent="0.2">
      <c r="A165" s="41" t="s">
        <v>405</v>
      </c>
      <c r="B165" s="8" t="s">
        <v>321</v>
      </c>
      <c r="C165" s="20"/>
      <c r="D165" s="5" t="s">
        <v>270</v>
      </c>
      <c r="E165" s="11">
        <f t="shared" si="24"/>
        <v>0</v>
      </c>
      <c r="F165" s="12"/>
      <c r="G165" s="12"/>
      <c r="H165" s="12"/>
      <c r="I165" s="12">
        <f>I166+I168+I170</f>
        <v>0</v>
      </c>
      <c r="J165" s="11">
        <f t="shared" si="25"/>
        <v>0</v>
      </c>
      <c r="K165" s="12"/>
      <c r="L165" s="12"/>
      <c r="M165" s="12"/>
      <c r="N165" s="12"/>
      <c r="O165" s="12">
        <f>O166+O168+O170</f>
        <v>0</v>
      </c>
      <c r="P165" s="13">
        <f t="shared" si="23"/>
        <v>0</v>
      </c>
    </row>
    <row r="166" spans="1:16" s="1" customFormat="1" ht="25.5" hidden="1" x14ac:dyDescent="0.2">
      <c r="A166" s="36" t="s">
        <v>407</v>
      </c>
      <c r="B166" s="18" t="s">
        <v>211</v>
      </c>
      <c r="C166" s="79" t="s">
        <v>292</v>
      </c>
      <c r="D166" s="15" t="s">
        <v>406</v>
      </c>
      <c r="E166" s="11">
        <f t="shared" si="24"/>
        <v>0</v>
      </c>
      <c r="F166" s="17"/>
      <c r="G166" s="17"/>
      <c r="H166" s="17"/>
      <c r="I166" s="17"/>
      <c r="J166" s="11">
        <f t="shared" si="25"/>
        <v>0</v>
      </c>
      <c r="K166" s="17"/>
      <c r="L166" s="17"/>
      <c r="M166" s="17"/>
      <c r="N166" s="17"/>
      <c r="O166" s="17"/>
      <c r="P166" s="13">
        <f t="shared" si="23"/>
        <v>0</v>
      </c>
    </row>
    <row r="167" spans="1:16" ht="42.75" hidden="1" customHeight="1" x14ac:dyDescent="0.2">
      <c r="A167" s="41"/>
      <c r="B167" s="8"/>
      <c r="C167" s="81"/>
      <c r="D167" s="5" t="s">
        <v>589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s="1" customFormat="1" ht="25.5" hidden="1" x14ac:dyDescent="0.2">
      <c r="A168" s="36" t="s">
        <v>408</v>
      </c>
      <c r="B168" s="18" t="s">
        <v>212</v>
      </c>
      <c r="C168" s="79" t="s">
        <v>230</v>
      </c>
      <c r="D168" s="19" t="s">
        <v>271</v>
      </c>
      <c r="E168" s="11">
        <f t="shared" si="24"/>
        <v>0</v>
      </c>
      <c r="F168" s="17"/>
      <c r="G168" s="17"/>
      <c r="H168" s="17"/>
      <c r="I168" s="17"/>
      <c r="J168" s="11">
        <f t="shared" si="25"/>
        <v>0</v>
      </c>
      <c r="K168" s="17"/>
      <c r="L168" s="17"/>
      <c r="M168" s="17"/>
      <c r="N168" s="17"/>
      <c r="O168" s="17"/>
      <c r="P168" s="13">
        <f t="shared" si="23"/>
        <v>0</v>
      </c>
    </row>
    <row r="169" spans="1:16" ht="42" hidden="1" customHeight="1" x14ac:dyDescent="0.2">
      <c r="A169" s="41"/>
      <c r="B169" s="8"/>
      <c r="C169" s="81"/>
      <c r="D169" s="5" t="s">
        <v>589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s="1" customFormat="1" hidden="1" x14ac:dyDescent="0.2">
      <c r="A170" s="36" t="s">
        <v>410</v>
      </c>
      <c r="B170" s="18" t="s">
        <v>213</v>
      </c>
      <c r="C170" s="79" t="s">
        <v>230</v>
      </c>
      <c r="D170" s="19" t="s">
        <v>409</v>
      </c>
      <c r="E170" s="11">
        <f t="shared" si="24"/>
        <v>0</v>
      </c>
      <c r="F170" s="17"/>
      <c r="G170" s="17"/>
      <c r="H170" s="17"/>
      <c r="I170" s="17"/>
      <c r="J170" s="11">
        <f t="shared" si="25"/>
        <v>0</v>
      </c>
      <c r="K170" s="17"/>
      <c r="L170" s="17"/>
      <c r="M170" s="17"/>
      <c r="N170" s="17"/>
      <c r="O170" s="17"/>
      <c r="P170" s="13">
        <f t="shared" si="23"/>
        <v>0</v>
      </c>
    </row>
    <row r="171" spans="1:16" ht="38.25" hidden="1" x14ac:dyDescent="0.2">
      <c r="A171" s="41"/>
      <c r="B171" s="8"/>
      <c r="C171" s="81"/>
      <c r="D171" s="5" t="s">
        <v>200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3"/>
        <v>0</v>
      </c>
    </row>
    <row r="172" spans="1:16" ht="38.25" hidden="1" x14ac:dyDescent="0.2">
      <c r="A172" s="41">
        <v>1513028</v>
      </c>
      <c r="B172" s="8" t="s">
        <v>234</v>
      </c>
      <c r="C172" s="4" t="s">
        <v>230</v>
      </c>
      <c r="D172" s="23" t="s">
        <v>272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3"/>
        <v>0</v>
      </c>
    </row>
    <row r="173" spans="1:16" ht="38.25" hidden="1" x14ac:dyDescent="0.2">
      <c r="A173" s="41"/>
      <c r="B173" s="8"/>
      <c r="C173" s="4"/>
      <c r="D173" s="5" t="s">
        <v>200</v>
      </c>
      <c r="E173" s="11">
        <f t="shared" si="24"/>
        <v>0</v>
      </c>
      <c r="F173" s="12"/>
      <c r="G173" s="12"/>
      <c r="H173" s="12"/>
      <c r="I173" s="12">
        <f>I172</f>
        <v>0</v>
      </c>
      <c r="J173" s="11">
        <f t="shared" si="25"/>
        <v>0</v>
      </c>
      <c r="K173" s="12"/>
      <c r="L173" s="12"/>
      <c r="M173" s="12"/>
      <c r="N173" s="12"/>
      <c r="O173" s="12">
        <f>O172</f>
        <v>0</v>
      </c>
      <c r="P173" s="13">
        <f t="shared" si="23"/>
        <v>0</v>
      </c>
    </row>
    <row r="174" spans="1:16" ht="38.25" hidden="1" x14ac:dyDescent="0.2">
      <c r="A174" s="41" t="s">
        <v>412</v>
      </c>
      <c r="B174" s="8" t="s">
        <v>326</v>
      </c>
      <c r="C174" s="4"/>
      <c r="D174" s="5" t="s">
        <v>411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414</v>
      </c>
      <c r="B175" s="8" t="s">
        <v>327</v>
      </c>
      <c r="C175" s="4" t="s">
        <v>292</v>
      </c>
      <c r="D175" s="5" t="s">
        <v>413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7">E175+J175</f>
        <v>0</v>
      </c>
    </row>
    <row r="176" spans="1:16" x14ac:dyDescent="0.2">
      <c r="A176" s="41" t="s">
        <v>416</v>
      </c>
      <c r="B176" s="8" t="s">
        <v>415</v>
      </c>
      <c r="C176" s="4" t="s">
        <v>199</v>
      </c>
      <c r="D176" s="5" t="s">
        <v>329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7"/>
        <v>12000</v>
      </c>
    </row>
    <row r="177" spans="1:16" ht="25.5" hidden="1" x14ac:dyDescent="0.2">
      <c r="A177" s="41" t="s">
        <v>418</v>
      </c>
      <c r="B177" s="8" t="s">
        <v>328</v>
      </c>
      <c r="C177" s="4" t="s">
        <v>199</v>
      </c>
      <c r="D177" s="5" t="s">
        <v>417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25.5" x14ac:dyDescent="0.2">
      <c r="A178" s="41" t="s">
        <v>420</v>
      </c>
      <c r="B178" s="8" t="s">
        <v>419</v>
      </c>
      <c r="C178" s="4" t="s">
        <v>199</v>
      </c>
      <c r="D178" s="5" t="s">
        <v>330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7"/>
        <v>700000</v>
      </c>
    </row>
    <row r="179" spans="1:16" ht="25.5" hidden="1" x14ac:dyDescent="0.2">
      <c r="A179" s="41" t="s">
        <v>421</v>
      </c>
      <c r="B179" s="8" t="s">
        <v>322</v>
      </c>
      <c r="C179" s="20"/>
      <c r="D179" s="14" t="s">
        <v>593</v>
      </c>
      <c r="E179" s="11">
        <f t="shared" si="24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5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7"/>
        <v>0</v>
      </c>
    </row>
    <row r="180" spans="1:16" hidden="1" x14ac:dyDescent="0.2">
      <c r="A180" s="41" t="s">
        <v>423</v>
      </c>
      <c r="B180" s="8" t="s">
        <v>214</v>
      </c>
      <c r="C180" s="20" t="s">
        <v>178</v>
      </c>
      <c r="D180" s="5" t="s">
        <v>422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590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424</v>
      </c>
      <c r="B182" s="8" t="s">
        <v>215</v>
      </c>
      <c r="C182" s="20" t="s">
        <v>178</v>
      </c>
      <c r="D182" s="21" t="s">
        <v>277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590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425</v>
      </c>
      <c r="B184" s="8" t="s">
        <v>216</v>
      </c>
      <c r="C184" s="20" t="s">
        <v>178</v>
      </c>
      <c r="D184" s="21" t="s">
        <v>273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590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426</v>
      </c>
      <c r="B186" s="8" t="s">
        <v>217</v>
      </c>
      <c r="C186" s="20" t="s">
        <v>178</v>
      </c>
      <c r="D186" s="23" t="s">
        <v>274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590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427</v>
      </c>
      <c r="B188" s="8" t="s">
        <v>218</v>
      </c>
      <c r="C188" s="20" t="s">
        <v>178</v>
      </c>
      <c r="D188" s="5" t="s">
        <v>275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590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idden="1" x14ac:dyDescent="0.2">
      <c r="A190" s="41" t="s">
        <v>428</v>
      </c>
      <c r="B190" s="8" t="s">
        <v>219</v>
      </c>
      <c r="C190" s="20" t="s">
        <v>178</v>
      </c>
      <c r="D190" s="5" t="s">
        <v>276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590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 t="s">
        <v>429</v>
      </c>
      <c r="B192" s="8" t="s">
        <v>220</v>
      </c>
      <c r="C192" s="20" t="s">
        <v>178</v>
      </c>
      <c r="D192" s="47" t="s">
        <v>594</v>
      </c>
      <c r="E192" s="11">
        <f>F192+I192</f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590</v>
      </c>
      <c r="E193" s="11">
        <f>F193+I193</f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 t="s">
        <v>431</v>
      </c>
      <c r="B194" s="8" t="s">
        <v>221</v>
      </c>
      <c r="C194" s="20" t="s">
        <v>178</v>
      </c>
      <c r="D194" s="5" t="s">
        <v>430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590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t="20.25" hidden="1" customHeight="1" x14ac:dyDescent="0.2">
      <c r="A196" s="41" t="s">
        <v>432</v>
      </c>
      <c r="B196" s="8" t="s">
        <v>222</v>
      </c>
      <c r="C196" s="20" t="s">
        <v>178</v>
      </c>
      <c r="D196" s="5" t="s">
        <v>26</v>
      </c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 t="s">
        <v>236</v>
      </c>
      <c r="D197" s="5" t="s">
        <v>590</v>
      </c>
      <c r="E197" s="11">
        <f t="shared" si="24"/>
        <v>0</v>
      </c>
      <c r="F197" s="12"/>
      <c r="G197" s="12"/>
      <c r="H197" s="12"/>
      <c r="I197" s="12"/>
      <c r="J197" s="11">
        <f t="shared" si="25"/>
        <v>0</v>
      </c>
      <c r="K197" s="12"/>
      <c r="L197" s="12"/>
      <c r="M197" s="12"/>
      <c r="N197" s="12"/>
      <c r="O197" s="12"/>
      <c r="P197" s="13">
        <f t="shared" si="27"/>
        <v>0</v>
      </c>
    </row>
    <row r="198" spans="1:16" ht="76.5" hidden="1" x14ac:dyDescent="0.2">
      <c r="A198" s="41" t="s">
        <v>433</v>
      </c>
      <c r="B198" s="8" t="s">
        <v>223</v>
      </c>
      <c r="C198" s="20"/>
      <c r="D198" s="5" t="s">
        <v>617</v>
      </c>
      <c r="E198" s="11">
        <f t="shared" si="24"/>
        <v>0</v>
      </c>
      <c r="F198" s="12"/>
      <c r="G198" s="12"/>
      <c r="H198" s="12"/>
      <c r="I198" s="12"/>
      <c r="J198" s="11">
        <f t="shared" si="25"/>
        <v>0</v>
      </c>
      <c r="K198" s="12"/>
      <c r="L198" s="12"/>
      <c r="M198" s="12"/>
      <c r="N198" s="12"/>
      <c r="O198" s="12"/>
      <c r="P198" s="13">
        <f t="shared" si="27"/>
        <v>0</v>
      </c>
    </row>
    <row r="199" spans="1:16" hidden="1" x14ac:dyDescent="0.2">
      <c r="A199" s="41"/>
      <c r="B199" s="8"/>
      <c r="C199" s="20"/>
      <c r="D199" s="5"/>
      <c r="E199" s="11">
        <f t="shared" si="24"/>
        <v>0</v>
      </c>
      <c r="F199" s="12"/>
      <c r="G199" s="12"/>
      <c r="H199" s="12"/>
      <c r="I199" s="12"/>
      <c r="J199" s="11">
        <f t="shared" si="25"/>
        <v>0</v>
      </c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606</v>
      </c>
      <c r="B200" s="8" t="s">
        <v>601</v>
      </c>
      <c r="C200" s="20" t="s">
        <v>233</v>
      </c>
      <c r="D200" s="5" t="s">
        <v>611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590</v>
      </c>
      <c r="E201" s="11">
        <f t="shared" ref="E201:E209" si="28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25.5" hidden="1" x14ac:dyDescent="0.2">
      <c r="A202" s="41" t="s">
        <v>607</v>
      </c>
      <c r="B202" s="8" t="s">
        <v>602</v>
      </c>
      <c r="C202" s="20" t="s">
        <v>233</v>
      </c>
      <c r="D202" s="5" t="s">
        <v>612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590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25.5" hidden="1" x14ac:dyDescent="0.2">
      <c r="A204" s="41" t="s">
        <v>608</v>
      </c>
      <c r="B204" s="8" t="s">
        <v>603</v>
      </c>
      <c r="C204" s="20" t="s">
        <v>233</v>
      </c>
      <c r="D204" s="5" t="s">
        <v>613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590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609</v>
      </c>
      <c r="B206" s="8" t="s">
        <v>604</v>
      </c>
      <c r="C206" s="20" t="s">
        <v>233</v>
      </c>
      <c r="D206" s="5" t="s">
        <v>614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8"/>
      <c r="C207" s="20"/>
      <c r="D207" s="5" t="s">
        <v>590</v>
      </c>
      <c r="E207" s="11">
        <f t="shared" si="28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38.25" hidden="1" x14ac:dyDescent="0.2">
      <c r="A208" s="41" t="s">
        <v>610</v>
      </c>
      <c r="B208" s="8" t="s">
        <v>605</v>
      </c>
      <c r="C208" s="20" t="s">
        <v>233</v>
      </c>
      <c r="D208" s="5" t="s">
        <v>615</v>
      </c>
      <c r="E208" s="11">
        <f t="shared" si="28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8"/>
      <c r="C209" s="20"/>
      <c r="D209" s="5" t="s">
        <v>590</v>
      </c>
      <c r="E209" s="11">
        <f t="shared" si="28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89.25" hidden="1" x14ac:dyDescent="0.2">
      <c r="A210" s="41" t="s">
        <v>23</v>
      </c>
      <c r="B210" s="8" t="s">
        <v>24</v>
      </c>
      <c r="C210" s="20" t="s">
        <v>178</v>
      </c>
      <c r="D210" s="5" t="s">
        <v>27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8"/>
      <c r="C211" s="20"/>
      <c r="D211" s="5" t="s">
        <v>590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5.5" hidden="1" x14ac:dyDescent="0.2">
      <c r="A212" s="41" t="s">
        <v>443</v>
      </c>
      <c r="B212" s="20" t="s">
        <v>324</v>
      </c>
      <c r="C212" s="20" t="s">
        <v>233</v>
      </c>
      <c r="D212" s="21" t="s">
        <v>569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7"/>
        <v>0</v>
      </c>
    </row>
    <row r="213" spans="1:16" hidden="1" x14ac:dyDescent="0.2">
      <c r="A213" s="41" t="s">
        <v>35</v>
      </c>
      <c r="B213" s="20" t="s">
        <v>37</v>
      </c>
      <c r="C213" s="20" t="s">
        <v>178</v>
      </c>
      <c r="D213" s="21" t="s">
        <v>36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7"/>
        <v>0</v>
      </c>
    </row>
    <row r="214" spans="1:16" ht="114.75" hidden="1" x14ac:dyDescent="0.2">
      <c r="A214" s="41"/>
      <c r="B214" s="20"/>
      <c r="C214" s="20"/>
      <c r="D214" s="5" t="s">
        <v>590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7"/>
        <v>0</v>
      </c>
    </row>
    <row r="215" spans="1:16" ht="27.6" hidden="1" customHeight="1" x14ac:dyDescent="0.2">
      <c r="A215" s="41" t="s">
        <v>444</v>
      </c>
      <c r="B215" s="4" t="s">
        <v>225</v>
      </c>
      <c r="C215" s="4" t="s">
        <v>235</v>
      </c>
      <c r="D215" s="5" t="s">
        <v>442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0</v>
      </c>
    </row>
    <row r="216" spans="1:16" hidden="1" x14ac:dyDescent="0.2">
      <c r="A216" s="41" t="s">
        <v>445</v>
      </c>
      <c r="B216" s="4" t="s">
        <v>226</v>
      </c>
      <c r="C216" s="4" t="s">
        <v>233</v>
      </c>
      <c r="D216" s="5" t="s">
        <v>570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0</v>
      </c>
    </row>
    <row r="217" spans="1:16" hidden="1" x14ac:dyDescent="0.2">
      <c r="A217" s="41" t="s">
        <v>435</v>
      </c>
      <c r="B217" s="4" t="s">
        <v>434</v>
      </c>
      <c r="C217" s="4"/>
      <c r="D217" s="47" t="s">
        <v>190</v>
      </c>
      <c r="E217" s="11">
        <f t="shared" ref="E217:E235" si="29">F217+I217</f>
        <v>0</v>
      </c>
      <c r="F217" s="12"/>
      <c r="G217" s="12"/>
      <c r="H217" s="12"/>
      <c r="I217" s="12"/>
      <c r="J217" s="11">
        <f t="shared" ref="J217:J235" si="30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7"/>
        <v>0</v>
      </c>
    </row>
    <row r="218" spans="1:16" hidden="1" x14ac:dyDescent="0.2">
      <c r="A218" s="41" t="s">
        <v>437</v>
      </c>
      <c r="B218" s="20" t="s">
        <v>436</v>
      </c>
      <c r="C218" s="20" t="s">
        <v>178</v>
      </c>
      <c r="D218" s="14" t="s">
        <v>77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>
        <f>K218</f>
        <v>0</v>
      </c>
      <c r="P218" s="13">
        <f t="shared" si="27"/>
        <v>0</v>
      </c>
    </row>
    <row r="219" spans="1:16" hidden="1" x14ac:dyDescent="0.2">
      <c r="A219" s="41" t="s">
        <v>556</v>
      </c>
      <c r="B219" s="20" t="s">
        <v>555</v>
      </c>
      <c r="C219" s="20" t="s">
        <v>178</v>
      </c>
      <c r="D219" s="14" t="s">
        <v>557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 t="shared" ref="O219:O224" si="31">K219</f>
        <v>0</v>
      </c>
      <c r="P219" s="13">
        <f t="shared" ref="P219:P224" si="32">E219+J219</f>
        <v>0</v>
      </c>
    </row>
    <row r="220" spans="1:16" hidden="1" x14ac:dyDescent="0.2">
      <c r="A220" s="41" t="s">
        <v>438</v>
      </c>
      <c r="B220" s="20" t="s">
        <v>323</v>
      </c>
      <c r="C220" s="20"/>
      <c r="D220" s="23" t="s">
        <v>317</v>
      </c>
      <c r="E220" s="11">
        <f t="shared" si="29"/>
        <v>0</v>
      </c>
      <c r="F220" s="12"/>
      <c r="G220" s="12"/>
      <c r="H220" s="12"/>
      <c r="I220" s="12">
        <f>I221</f>
        <v>0</v>
      </c>
      <c r="J220" s="11">
        <f t="shared" si="30"/>
        <v>0</v>
      </c>
      <c r="K220" s="12"/>
      <c r="L220" s="12"/>
      <c r="M220" s="12"/>
      <c r="N220" s="12"/>
      <c r="O220" s="12">
        <f t="shared" si="31"/>
        <v>0</v>
      </c>
      <c r="P220" s="13">
        <f t="shared" si="32"/>
        <v>0</v>
      </c>
    </row>
    <row r="221" spans="1:16" ht="15.75" hidden="1" x14ac:dyDescent="0.25">
      <c r="A221" s="41" t="s">
        <v>440</v>
      </c>
      <c r="B221" s="20" t="s">
        <v>439</v>
      </c>
      <c r="C221" s="20" t="s">
        <v>178</v>
      </c>
      <c r="D221" s="46" t="s">
        <v>310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 t="shared" si="31"/>
        <v>0</v>
      </c>
      <c r="P221" s="13">
        <f t="shared" si="32"/>
        <v>0</v>
      </c>
    </row>
    <row r="222" spans="1:16" hidden="1" x14ac:dyDescent="0.2">
      <c r="A222" s="41">
        <v>1513500</v>
      </c>
      <c r="B222" s="4" t="s">
        <v>198</v>
      </c>
      <c r="C222" s="4" t="s">
        <v>178</v>
      </c>
      <c r="D222" s="5" t="s">
        <v>304</v>
      </c>
      <c r="E222" s="11">
        <f t="shared" si="29"/>
        <v>0</v>
      </c>
      <c r="F222" s="12"/>
      <c r="G222" s="12"/>
      <c r="H222" s="12"/>
      <c r="I222" s="12"/>
      <c r="J222" s="11">
        <f t="shared" si="30"/>
        <v>0</v>
      </c>
      <c r="K222" s="12"/>
      <c r="L222" s="12"/>
      <c r="M222" s="12"/>
      <c r="N222" s="12"/>
      <c r="O222" s="12">
        <f t="shared" si="31"/>
        <v>0</v>
      </c>
      <c r="P222" s="13">
        <f t="shared" si="32"/>
        <v>0</v>
      </c>
    </row>
    <row r="223" spans="1:16" ht="25.5" hidden="1" x14ac:dyDescent="0.2">
      <c r="A223" s="41" t="s">
        <v>122</v>
      </c>
      <c r="B223" s="4" t="s">
        <v>123</v>
      </c>
      <c r="C223" s="4" t="s">
        <v>178</v>
      </c>
      <c r="D223" s="5" t="s">
        <v>124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>
        <f t="shared" si="31"/>
        <v>0</v>
      </c>
      <c r="P223" s="13">
        <f t="shared" si="32"/>
        <v>0</v>
      </c>
    </row>
    <row r="224" spans="1:16" s="1" customFormat="1" ht="38.25" hidden="1" x14ac:dyDescent="0.2">
      <c r="A224" s="36"/>
      <c r="B224" s="3"/>
      <c r="C224" s="3"/>
      <c r="D224" s="24" t="s">
        <v>174</v>
      </c>
      <c r="E224" s="10"/>
      <c r="F224" s="17"/>
      <c r="G224" s="17"/>
      <c r="H224" s="17"/>
      <c r="I224" s="17"/>
      <c r="J224" s="11">
        <f t="shared" si="30"/>
        <v>0</v>
      </c>
      <c r="K224" s="17"/>
      <c r="L224" s="17"/>
      <c r="M224" s="17"/>
      <c r="N224" s="17"/>
      <c r="O224" s="12">
        <f t="shared" si="31"/>
        <v>0</v>
      </c>
      <c r="P224" s="13">
        <f t="shared" si="32"/>
        <v>0</v>
      </c>
    </row>
    <row r="225" spans="1:16" ht="38.25" x14ac:dyDescent="0.2">
      <c r="A225" s="41" t="s">
        <v>441</v>
      </c>
      <c r="B225" s="20" t="s">
        <v>205</v>
      </c>
      <c r="C225" s="20" t="s">
        <v>178</v>
      </c>
      <c r="D225" s="21" t="s">
        <v>260</v>
      </c>
      <c r="E225" s="11">
        <f t="shared" si="29"/>
        <v>1000000</v>
      </c>
      <c r="F225" s="12">
        <v>1000000</v>
      </c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1000000</v>
      </c>
    </row>
    <row r="226" spans="1:16" hidden="1" x14ac:dyDescent="0.2">
      <c r="A226" s="41"/>
      <c r="B226" s="20"/>
      <c r="C226" s="20"/>
      <c r="D226" s="21" t="s">
        <v>646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6" ht="39.75" customHeight="1" x14ac:dyDescent="0.2">
      <c r="A227" s="41" t="s">
        <v>446</v>
      </c>
      <c r="B227" s="4" t="s">
        <v>224</v>
      </c>
      <c r="C227" s="4" t="s">
        <v>233</v>
      </c>
      <c r="D227" s="5" t="s">
        <v>571</v>
      </c>
      <c r="E227" s="11">
        <f t="shared" si="29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0"/>
        <v>0</v>
      </c>
      <c r="K227" s="12"/>
      <c r="L227" s="12"/>
      <c r="M227" s="12"/>
      <c r="N227" s="12"/>
      <c r="O227" s="12">
        <f>SUM(O228)</f>
        <v>0</v>
      </c>
      <c r="P227" s="13">
        <f t="shared" si="27"/>
        <v>1000000</v>
      </c>
    </row>
    <row r="228" spans="1:16" ht="25.5" hidden="1" customHeight="1" x14ac:dyDescent="0.2">
      <c r="A228" s="41" t="s">
        <v>572</v>
      </c>
      <c r="B228" s="4" t="s">
        <v>447</v>
      </c>
      <c r="C228" s="4" t="s">
        <v>233</v>
      </c>
      <c r="D228" s="5" t="s">
        <v>442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/>
      <c r="P228" s="13">
        <f t="shared" si="27"/>
        <v>0</v>
      </c>
    </row>
    <row r="229" spans="1:16" hidden="1" x14ac:dyDescent="0.2">
      <c r="A229" s="41" t="s">
        <v>573</v>
      </c>
      <c r="B229" s="4" t="s">
        <v>574</v>
      </c>
      <c r="C229" s="4"/>
      <c r="D229" s="5" t="s">
        <v>194</v>
      </c>
      <c r="E229" s="11">
        <f>E230</f>
        <v>600000</v>
      </c>
      <c r="F229" s="11"/>
      <c r="G229" s="11"/>
      <c r="H229" s="11"/>
      <c r="I229" s="11">
        <f t="shared" ref="I229:O229" si="33">I230</f>
        <v>0</v>
      </c>
      <c r="J229" s="11">
        <f t="shared" si="33"/>
        <v>0</v>
      </c>
      <c r="K229" s="11"/>
      <c r="L229" s="11"/>
      <c r="M229" s="11"/>
      <c r="N229" s="11"/>
      <c r="O229" s="11">
        <f t="shared" si="33"/>
        <v>0</v>
      </c>
      <c r="P229" s="13">
        <f t="shared" si="27"/>
        <v>600000</v>
      </c>
    </row>
    <row r="230" spans="1:16" ht="25.5" x14ac:dyDescent="0.2">
      <c r="A230" s="41" t="s">
        <v>575</v>
      </c>
      <c r="B230" s="4" t="s">
        <v>576</v>
      </c>
      <c r="C230" s="4" t="s">
        <v>292</v>
      </c>
      <c r="D230" s="5" t="s">
        <v>78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600000</v>
      </c>
    </row>
    <row r="231" spans="1:16" x14ac:dyDescent="0.2">
      <c r="A231" s="41" t="s">
        <v>577</v>
      </c>
      <c r="B231" s="20" t="s">
        <v>578</v>
      </c>
      <c r="C231" s="20" t="s">
        <v>192</v>
      </c>
      <c r="D231" s="14" t="s">
        <v>193</v>
      </c>
      <c r="E231" s="11">
        <f t="shared" si="29"/>
        <v>200000</v>
      </c>
      <c r="F231" s="12">
        <v>200000</v>
      </c>
      <c r="G231" s="12"/>
      <c r="H231" s="12"/>
      <c r="I231" s="12"/>
      <c r="J231" s="11">
        <f t="shared" si="30"/>
        <v>0</v>
      </c>
      <c r="K231" s="12"/>
      <c r="L231" s="12"/>
      <c r="M231" s="12"/>
      <c r="N231" s="12"/>
      <c r="O231" s="12"/>
      <c r="P231" s="13">
        <f t="shared" si="27"/>
        <v>200000</v>
      </c>
    </row>
    <row r="232" spans="1:16" hidden="1" x14ac:dyDescent="0.2">
      <c r="A232" s="41">
        <v>1518600</v>
      </c>
      <c r="B232" s="8" t="s">
        <v>202</v>
      </c>
      <c r="C232" s="4" t="s">
        <v>303</v>
      </c>
      <c r="D232" s="5" t="s">
        <v>304</v>
      </c>
      <c r="E232" s="11">
        <f t="shared" si="29"/>
        <v>0</v>
      </c>
      <c r="F232" s="12"/>
      <c r="G232" s="12"/>
      <c r="H232" s="12"/>
      <c r="I232" s="12"/>
      <c r="J232" s="11">
        <f t="shared" si="30"/>
        <v>0</v>
      </c>
      <c r="K232" s="12"/>
      <c r="L232" s="12"/>
      <c r="M232" s="12"/>
      <c r="N232" s="12"/>
      <c r="O232" s="12"/>
      <c r="P232" s="13">
        <f t="shared" si="27"/>
        <v>0</v>
      </c>
    </row>
    <row r="233" spans="1:16" ht="25.5" hidden="1" x14ac:dyDescent="0.2">
      <c r="A233" s="41" t="s">
        <v>683</v>
      </c>
      <c r="B233" s="8" t="s">
        <v>684</v>
      </c>
      <c r="C233" s="4"/>
      <c r="D233" s="5" t="s">
        <v>687</v>
      </c>
      <c r="E233" s="11">
        <f t="shared" si="29"/>
        <v>0</v>
      </c>
      <c r="F233" s="12"/>
      <c r="G233" s="12"/>
      <c r="H233" s="12"/>
      <c r="I233" s="12"/>
      <c r="J233" s="11">
        <f t="shared" si="30"/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0</v>
      </c>
    </row>
    <row r="234" spans="1:16" ht="102" hidden="1" x14ac:dyDescent="0.2">
      <c r="A234" s="41" t="s">
        <v>685</v>
      </c>
      <c r="B234" s="8" t="s">
        <v>686</v>
      </c>
      <c r="C234" s="4" t="s">
        <v>230</v>
      </c>
      <c r="D234" s="5" t="s">
        <v>688</v>
      </c>
      <c r="E234" s="11">
        <f t="shared" si="29"/>
        <v>0</v>
      </c>
      <c r="F234" s="12"/>
      <c r="G234" s="12"/>
      <c r="H234" s="12"/>
      <c r="I234" s="12"/>
      <c r="J234" s="11">
        <f t="shared" si="30"/>
        <v>0</v>
      </c>
      <c r="K234" s="12"/>
      <c r="L234" s="12"/>
      <c r="M234" s="12"/>
      <c r="N234" s="12"/>
      <c r="O234" s="12">
        <f>K234</f>
        <v>0</v>
      </c>
      <c r="P234" s="13">
        <f t="shared" si="27"/>
        <v>0</v>
      </c>
    </row>
    <row r="235" spans="1:16" s="1" customFormat="1" ht="127.5" hidden="1" x14ac:dyDescent="0.2">
      <c r="A235" s="36"/>
      <c r="B235" s="18"/>
      <c r="C235" s="3"/>
      <c r="D235" s="24" t="s">
        <v>689</v>
      </c>
      <c r="E235" s="10">
        <f t="shared" si="29"/>
        <v>0</v>
      </c>
      <c r="F235" s="17"/>
      <c r="G235" s="17"/>
      <c r="H235" s="17"/>
      <c r="I235" s="17"/>
      <c r="J235" s="10">
        <f t="shared" si="30"/>
        <v>0</v>
      </c>
      <c r="K235" s="17"/>
      <c r="L235" s="17"/>
      <c r="M235" s="17"/>
      <c r="N235" s="17"/>
      <c r="O235" s="17">
        <f>K235</f>
        <v>0</v>
      </c>
      <c r="P235" s="16">
        <f t="shared" si="27"/>
        <v>0</v>
      </c>
    </row>
    <row r="236" spans="1:16" ht="165.75" hidden="1" x14ac:dyDescent="0.2">
      <c r="A236" s="41" t="s">
        <v>156</v>
      </c>
      <c r="B236" s="8" t="s">
        <v>157</v>
      </c>
      <c r="C236" s="4" t="s">
        <v>230</v>
      </c>
      <c r="D236" s="5" t="s">
        <v>158</v>
      </c>
      <c r="E236" s="11">
        <f t="shared" ref="E236:E242" si="34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159</v>
      </c>
      <c r="E237" s="10">
        <f t="shared" si="34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616</v>
      </c>
      <c r="B238" s="20" t="s">
        <v>600</v>
      </c>
      <c r="C238" s="20" t="s">
        <v>178</v>
      </c>
      <c r="D238" s="5" t="s">
        <v>25</v>
      </c>
      <c r="E238" s="11">
        <f t="shared" si="34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7"/>
        <v>0</v>
      </c>
    </row>
    <row r="239" spans="1:16" s="1" customFormat="1" ht="90" hidden="1" customHeight="1" x14ac:dyDescent="0.2">
      <c r="A239" s="36"/>
      <c r="B239" s="18"/>
      <c r="C239" s="22"/>
      <c r="D239" s="24" t="s">
        <v>28</v>
      </c>
      <c r="E239" s="10">
        <f t="shared" si="34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7"/>
        <v>0</v>
      </c>
    </row>
    <row r="240" spans="1:16" ht="25.5" x14ac:dyDescent="0.2">
      <c r="A240" s="41" t="s">
        <v>112</v>
      </c>
      <c r="B240" s="4" t="s">
        <v>113</v>
      </c>
      <c r="C240" s="4" t="s">
        <v>291</v>
      </c>
      <c r="D240" s="95" t="s">
        <v>114</v>
      </c>
      <c r="E240" s="11">
        <f t="shared" si="34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7"/>
        <v>10000000</v>
      </c>
    </row>
    <row r="241" spans="1:18" s="1" customFormat="1" ht="38.25" hidden="1" x14ac:dyDescent="0.2">
      <c r="A241" s="36"/>
      <c r="B241" s="3"/>
      <c r="C241" s="3"/>
      <c r="D241" s="15" t="s">
        <v>174</v>
      </c>
      <c r="E241" s="10">
        <f t="shared" si="34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581</v>
      </c>
      <c r="B242" s="4" t="s">
        <v>580</v>
      </c>
      <c r="C242" s="4" t="s">
        <v>291</v>
      </c>
      <c r="D242" s="72" t="s">
        <v>579</v>
      </c>
      <c r="E242" s="11">
        <f t="shared" si="34"/>
        <v>5845600</v>
      </c>
      <c r="F242" s="12">
        <v>5845600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7"/>
        <v>6145600</v>
      </c>
    </row>
    <row r="243" spans="1:18" hidden="1" x14ac:dyDescent="0.2">
      <c r="A243" s="41" t="s">
        <v>624</v>
      </c>
      <c r="B243" s="4" t="s">
        <v>355</v>
      </c>
      <c r="C243" s="4"/>
      <c r="D243" s="82" t="s">
        <v>357</v>
      </c>
      <c r="E243" s="11">
        <f>E244</f>
        <v>100000</v>
      </c>
      <c r="F243" s="11"/>
      <c r="G243" s="11"/>
      <c r="H243" s="11"/>
      <c r="I243" s="11">
        <f t="shared" ref="I243:O243" si="35">I244</f>
        <v>0</v>
      </c>
      <c r="J243" s="11">
        <f t="shared" si="35"/>
        <v>0</v>
      </c>
      <c r="K243" s="11">
        <f>K244</f>
        <v>0</v>
      </c>
      <c r="L243" s="11">
        <f t="shared" si="35"/>
        <v>0</v>
      </c>
      <c r="M243" s="11">
        <f t="shared" si="35"/>
        <v>0</v>
      </c>
      <c r="N243" s="11">
        <f t="shared" si="35"/>
        <v>0</v>
      </c>
      <c r="O243" s="11">
        <f t="shared" si="35"/>
        <v>0</v>
      </c>
      <c r="P243" s="13">
        <f t="shared" si="27"/>
        <v>100000</v>
      </c>
    </row>
    <row r="244" spans="1:18" x14ac:dyDescent="0.2">
      <c r="A244" s="41" t="s">
        <v>625</v>
      </c>
      <c r="B244" s="4" t="s">
        <v>359</v>
      </c>
      <c r="C244" s="4" t="s">
        <v>296</v>
      </c>
      <c r="D244" s="82" t="s">
        <v>360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7"/>
        <v>100000</v>
      </c>
    </row>
    <row r="245" spans="1:18" x14ac:dyDescent="0.2">
      <c r="A245" s="62" t="s">
        <v>343</v>
      </c>
      <c r="B245" s="6"/>
      <c r="C245" s="7"/>
      <c r="D245" s="31" t="s">
        <v>238</v>
      </c>
      <c r="E245" s="25">
        <f>E246</f>
        <v>5115600</v>
      </c>
      <c r="F245" s="25">
        <f t="shared" ref="F245:O245" si="36">F246</f>
        <v>5115600</v>
      </c>
      <c r="G245" s="25">
        <f t="shared" si="36"/>
        <v>3586600</v>
      </c>
      <c r="H245" s="25">
        <f t="shared" si="36"/>
        <v>98000</v>
      </c>
      <c r="I245" s="25">
        <f t="shared" si="36"/>
        <v>0</v>
      </c>
      <c r="J245" s="25">
        <f t="shared" si="36"/>
        <v>674000</v>
      </c>
      <c r="K245" s="25">
        <f>K246</f>
        <v>674000</v>
      </c>
      <c r="L245" s="25">
        <f t="shared" si="36"/>
        <v>0</v>
      </c>
      <c r="M245" s="25">
        <f t="shared" si="36"/>
        <v>0</v>
      </c>
      <c r="N245" s="25">
        <f t="shared" si="36"/>
        <v>0</v>
      </c>
      <c r="O245" s="25">
        <f t="shared" si="36"/>
        <v>674000</v>
      </c>
      <c r="P245" s="13">
        <f t="shared" si="27"/>
        <v>5789600</v>
      </c>
      <c r="R245" s="34"/>
    </row>
    <row r="246" spans="1:18" x14ac:dyDescent="0.2">
      <c r="A246" s="41" t="s">
        <v>448</v>
      </c>
      <c r="B246" s="8"/>
      <c r="C246" s="7"/>
      <c r="D246" s="15" t="s">
        <v>238</v>
      </c>
      <c r="E246" s="25">
        <f>E247+E250+E249</f>
        <v>5115600</v>
      </c>
      <c r="F246" s="25">
        <f>F247+F249+F248+F250</f>
        <v>5115600</v>
      </c>
      <c r="G246" s="25">
        <f t="shared" ref="G246:O246" si="37">G247+G249+G248</f>
        <v>3586600</v>
      </c>
      <c r="H246" s="25">
        <f t="shared" si="37"/>
        <v>98000</v>
      </c>
      <c r="I246" s="25">
        <f t="shared" si="37"/>
        <v>0</v>
      </c>
      <c r="J246" s="25">
        <f t="shared" si="37"/>
        <v>674000</v>
      </c>
      <c r="K246" s="25">
        <f>K247+K249+K248</f>
        <v>674000</v>
      </c>
      <c r="L246" s="25">
        <f t="shared" si="37"/>
        <v>0</v>
      </c>
      <c r="M246" s="25">
        <f t="shared" si="37"/>
        <v>0</v>
      </c>
      <c r="N246" s="25">
        <f t="shared" si="37"/>
        <v>0</v>
      </c>
      <c r="O246" s="25">
        <f t="shared" si="37"/>
        <v>674000</v>
      </c>
      <c r="P246" s="25">
        <f>P247+P249+P248+P250+P249</f>
        <v>6438600</v>
      </c>
    </row>
    <row r="247" spans="1:18" ht="25.9" customHeight="1" x14ac:dyDescent="0.2">
      <c r="A247" s="41" t="s">
        <v>449</v>
      </c>
      <c r="B247" s="4" t="s">
        <v>362</v>
      </c>
      <c r="C247" s="4" t="s">
        <v>290</v>
      </c>
      <c r="D247" s="14" t="s">
        <v>73</v>
      </c>
      <c r="E247" s="11">
        <f>F247+I247</f>
        <v>4715600</v>
      </c>
      <c r="F247" s="12">
        <f>4690600+25000</f>
        <v>4715600</v>
      </c>
      <c r="G247" s="12">
        <v>3586600</v>
      </c>
      <c r="H247" s="12">
        <f>73000+25000</f>
        <v>98000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8">E247+J247</f>
        <v>4890600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8"/>
        <v>0</v>
      </c>
    </row>
    <row r="249" spans="1:18" ht="38.25" x14ac:dyDescent="0.2">
      <c r="A249" s="41" t="s">
        <v>133</v>
      </c>
      <c r="B249" s="8" t="s">
        <v>134</v>
      </c>
      <c r="C249" s="4" t="s">
        <v>178</v>
      </c>
      <c r="D249" s="99" t="s">
        <v>135</v>
      </c>
      <c r="E249" s="11">
        <f>F249+I249</f>
        <v>150000</v>
      </c>
      <c r="F249" s="11">
        <v>150000</v>
      </c>
      <c r="G249" s="11"/>
      <c r="H249" s="11"/>
      <c r="I249" s="11">
        <f t="shared" ref="I249:N249" si="39">I250</f>
        <v>0</v>
      </c>
      <c r="J249" s="11">
        <f>L249+O249</f>
        <v>499000</v>
      </c>
      <c r="K249" s="11">
        <v>499000</v>
      </c>
      <c r="L249" s="11">
        <f t="shared" si="39"/>
        <v>0</v>
      </c>
      <c r="M249" s="11">
        <f t="shared" si="39"/>
        <v>0</v>
      </c>
      <c r="N249" s="11">
        <f t="shared" si="39"/>
        <v>0</v>
      </c>
      <c r="O249" s="11">
        <f>K249</f>
        <v>499000</v>
      </c>
      <c r="P249" s="13">
        <f t="shared" si="38"/>
        <v>649000</v>
      </c>
    </row>
    <row r="250" spans="1:18" ht="15.75" x14ac:dyDescent="0.25">
      <c r="A250" s="41" t="s">
        <v>450</v>
      </c>
      <c r="B250" s="20" t="s">
        <v>337</v>
      </c>
      <c r="C250" s="4" t="s">
        <v>178</v>
      </c>
      <c r="D250" s="46" t="s">
        <v>336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8"/>
        <v>250000</v>
      </c>
    </row>
    <row r="251" spans="1:18" ht="25.5" x14ac:dyDescent="0.2">
      <c r="A251" s="62">
        <v>1000000</v>
      </c>
      <c r="B251" s="6"/>
      <c r="C251" s="7"/>
      <c r="D251" s="31" t="s">
        <v>71</v>
      </c>
      <c r="E251" s="25">
        <f>E253</f>
        <v>62128700</v>
      </c>
      <c r="F251" s="25">
        <f t="shared" ref="F251:O251" si="40">F253</f>
        <v>62128700</v>
      </c>
      <c r="G251" s="25">
        <f t="shared" si="40"/>
        <v>38849300</v>
      </c>
      <c r="H251" s="25">
        <f t="shared" si="40"/>
        <v>8810300</v>
      </c>
      <c r="I251" s="25">
        <f t="shared" si="40"/>
        <v>0</v>
      </c>
      <c r="J251" s="25">
        <f t="shared" si="40"/>
        <v>3515100</v>
      </c>
      <c r="K251" s="25">
        <f>K253</f>
        <v>400000</v>
      </c>
      <c r="L251" s="25">
        <f t="shared" si="40"/>
        <v>3085100</v>
      </c>
      <c r="M251" s="25">
        <f t="shared" si="40"/>
        <v>1619900</v>
      </c>
      <c r="N251" s="25">
        <f t="shared" si="40"/>
        <v>0</v>
      </c>
      <c r="O251" s="25">
        <f t="shared" si="40"/>
        <v>430000</v>
      </c>
      <c r="P251" s="13">
        <f t="shared" si="38"/>
        <v>65643800</v>
      </c>
      <c r="R251" s="34"/>
    </row>
    <row r="252" spans="1:18" hidden="1" x14ac:dyDescent="0.2">
      <c r="A252" s="62"/>
      <c r="B252" s="6"/>
      <c r="C252" s="7"/>
      <c r="D252" s="35" t="s">
        <v>646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1">K256</f>
        <v>0</v>
      </c>
      <c r="L252" s="17">
        <f t="shared" si="41"/>
        <v>0</v>
      </c>
      <c r="M252" s="17">
        <f t="shared" si="41"/>
        <v>0</v>
      </c>
      <c r="N252" s="17">
        <f t="shared" si="41"/>
        <v>0</v>
      </c>
      <c r="O252" s="17">
        <f t="shared" si="41"/>
        <v>0</v>
      </c>
      <c r="P252" s="32">
        <f t="shared" si="41"/>
        <v>0</v>
      </c>
    </row>
    <row r="253" spans="1:18" ht="15.75" customHeight="1" x14ac:dyDescent="0.2">
      <c r="A253" s="41" t="s">
        <v>451</v>
      </c>
      <c r="B253" s="8"/>
      <c r="C253" s="7"/>
      <c r="D253" s="15" t="s">
        <v>71</v>
      </c>
      <c r="E253" s="25">
        <f>E254+E255+E258+E260+E261+E263+E264+E257</f>
        <v>62128700</v>
      </c>
      <c r="F253" s="25">
        <f>F254+F255+F258+F260+F261+F263+F264+F257</f>
        <v>62128700</v>
      </c>
      <c r="G253" s="25">
        <f>G254+G255+G258+G260+G261+G263+G264</f>
        <v>38849300</v>
      </c>
      <c r="H253" s="25">
        <f>H254+H255+H258+H260+H261+H263+H264</f>
        <v>8810300</v>
      </c>
      <c r="I253" s="25">
        <f>SUM(I254:I262)</f>
        <v>0</v>
      </c>
      <c r="J253" s="25">
        <f t="shared" ref="J253:O253" si="42">J254+J255+J258+J260+J261+J263+J264</f>
        <v>3515100</v>
      </c>
      <c r="K253" s="25">
        <f t="shared" si="42"/>
        <v>400000</v>
      </c>
      <c r="L253" s="25">
        <f t="shared" si="42"/>
        <v>3085100</v>
      </c>
      <c r="M253" s="25">
        <f t="shared" si="42"/>
        <v>1619900</v>
      </c>
      <c r="N253" s="25">
        <f t="shared" si="42"/>
        <v>0</v>
      </c>
      <c r="O253" s="25">
        <f t="shared" si="42"/>
        <v>430000</v>
      </c>
      <c r="P253" s="13">
        <f t="shared" si="38"/>
        <v>65643800</v>
      </c>
    </row>
    <row r="254" spans="1:18" ht="25.5" x14ac:dyDescent="0.2">
      <c r="A254" s="41" t="s">
        <v>452</v>
      </c>
      <c r="B254" s="4" t="s">
        <v>362</v>
      </c>
      <c r="C254" s="4" t="s">
        <v>290</v>
      </c>
      <c r="D254" s="14" t="s">
        <v>73</v>
      </c>
      <c r="E254" s="11">
        <f t="shared" ref="E254:E264" si="43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4">L254+O254</f>
        <v>23000</v>
      </c>
      <c r="K254" s="12">
        <v>23000</v>
      </c>
      <c r="L254" s="12"/>
      <c r="M254" s="12"/>
      <c r="N254" s="12"/>
      <c r="O254" s="12">
        <f t="shared" ref="O254:O264" si="45">K254</f>
        <v>23000</v>
      </c>
      <c r="P254" s="13">
        <f t="shared" si="38"/>
        <v>2223000</v>
      </c>
    </row>
    <row r="255" spans="1:18" x14ac:dyDescent="0.2">
      <c r="A255" s="41" t="s">
        <v>111</v>
      </c>
      <c r="B255" s="20" t="s">
        <v>87</v>
      </c>
      <c r="C255" s="20" t="s">
        <v>308</v>
      </c>
      <c r="D255" s="5" t="s">
        <v>53</v>
      </c>
      <c r="E255" s="11">
        <f>F255+I255</f>
        <v>25046700</v>
      </c>
      <c r="F255" s="12">
        <f>26276500-1999800+174000+596000</f>
        <v>25046700</v>
      </c>
      <c r="G255" s="12">
        <f>20263200-1999800</f>
        <v>18263400</v>
      </c>
      <c r="H255" s="12">
        <f>1500000+596000</f>
        <v>2096000</v>
      </c>
      <c r="I255" s="12"/>
      <c r="J255" s="11">
        <f>L255+O255</f>
        <v>2240000</v>
      </c>
      <c r="K255" s="12">
        <v>20000</v>
      </c>
      <c r="L255" s="12">
        <v>2220000</v>
      </c>
      <c r="M255" s="12">
        <v>1500000</v>
      </c>
      <c r="N255" s="12"/>
      <c r="O255" s="12">
        <f t="shared" si="45"/>
        <v>20000</v>
      </c>
      <c r="P255" s="13">
        <f t="shared" si="38"/>
        <v>27286700</v>
      </c>
    </row>
    <row r="256" spans="1:18" s="1" customFormat="1" hidden="1" x14ac:dyDescent="0.2">
      <c r="A256" s="36"/>
      <c r="B256" s="22"/>
      <c r="C256" s="22"/>
      <c r="D256" s="35" t="s">
        <v>646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106</v>
      </c>
      <c r="B257" s="20" t="s">
        <v>439</v>
      </c>
      <c r="C257" s="8" t="s">
        <v>178</v>
      </c>
      <c r="D257" s="47" t="s">
        <v>310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455</v>
      </c>
      <c r="B258" s="20" t="s">
        <v>454</v>
      </c>
      <c r="C258" s="20" t="s">
        <v>239</v>
      </c>
      <c r="D258" s="5" t="s">
        <v>453</v>
      </c>
      <c r="E258" s="11">
        <f t="shared" si="43"/>
        <v>8352900</v>
      </c>
      <c r="F258" s="12">
        <f>7870400+150500+332000</f>
        <v>8352900</v>
      </c>
      <c r="G258" s="12">
        <v>5689100</v>
      </c>
      <c r="H258" s="12">
        <f>841500+332000</f>
        <v>1173500</v>
      </c>
      <c r="I258" s="12"/>
      <c r="J258" s="11">
        <f t="shared" si="44"/>
        <v>180000</v>
      </c>
      <c r="K258" s="12">
        <v>120000</v>
      </c>
      <c r="L258" s="12">
        <v>30000</v>
      </c>
      <c r="M258" s="12"/>
      <c r="N258" s="12"/>
      <c r="O258" s="17">
        <f>K258+30000</f>
        <v>150000</v>
      </c>
      <c r="P258" s="13">
        <f t="shared" si="38"/>
        <v>8532900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458</v>
      </c>
      <c r="B260" s="4" t="s">
        <v>457</v>
      </c>
      <c r="C260" s="4" t="s">
        <v>239</v>
      </c>
      <c r="D260" s="14" t="s">
        <v>456</v>
      </c>
      <c r="E260" s="11">
        <f>F260+I260</f>
        <v>5460800</v>
      </c>
      <c r="F260" s="12">
        <f>5173600+10200+277000</f>
        <v>5460800</v>
      </c>
      <c r="G260" s="12">
        <v>3475400</v>
      </c>
      <c r="H260" s="12">
        <f>710800+277000</f>
        <v>987800</v>
      </c>
      <c r="I260" s="12"/>
      <c r="J260" s="11">
        <f t="shared" si="44"/>
        <v>44600</v>
      </c>
      <c r="K260" s="12"/>
      <c r="L260" s="12">
        <v>44600</v>
      </c>
      <c r="M260" s="12">
        <v>4900</v>
      </c>
      <c r="N260" s="12"/>
      <c r="O260" s="12">
        <f t="shared" si="45"/>
        <v>0</v>
      </c>
      <c r="P260" s="13">
        <f t="shared" si="38"/>
        <v>5505400</v>
      </c>
    </row>
    <row r="261" spans="1:18" ht="25.5" x14ac:dyDescent="0.2">
      <c r="A261" s="41" t="s">
        <v>460</v>
      </c>
      <c r="B261" s="20" t="s">
        <v>227</v>
      </c>
      <c r="C261" s="20" t="s">
        <v>240</v>
      </c>
      <c r="D261" s="21" t="s">
        <v>459</v>
      </c>
      <c r="E261" s="11">
        <f t="shared" si="43"/>
        <v>13673400</v>
      </c>
      <c r="F261" s="12">
        <f>11967200+500200+1206000</f>
        <v>13673400</v>
      </c>
      <c r="G261" s="12">
        <v>7274800</v>
      </c>
      <c r="H261" s="12">
        <f>3347000+1206000</f>
        <v>4553000</v>
      </c>
      <c r="I261" s="12"/>
      <c r="J261" s="11">
        <f t="shared" si="44"/>
        <v>790500</v>
      </c>
      <c r="K261" s="12"/>
      <c r="L261" s="12">
        <v>790500</v>
      </c>
      <c r="M261" s="12">
        <v>115000</v>
      </c>
      <c r="N261" s="12"/>
      <c r="O261" s="12">
        <f t="shared" si="45"/>
        <v>0</v>
      </c>
      <c r="P261" s="13">
        <f t="shared" si="38"/>
        <v>14463900</v>
      </c>
    </row>
    <row r="262" spans="1:18" hidden="1" x14ac:dyDescent="0.2">
      <c r="A262" s="41" t="s">
        <v>463</v>
      </c>
      <c r="B262" s="20" t="s">
        <v>462</v>
      </c>
      <c r="C262" s="20"/>
      <c r="D262" s="5" t="s">
        <v>461</v>
      </c>
      <c r="E262" s="11">
        <f t="shared" si="43"/>
        <v>0</v>
      </c>
      <c r="F262" s="12"/>
      <c r="G262" s="12"/>
      <c r="H262" s="12"/>
      <c r="I262" s="12">
        <f>I263+I264</f>
        <v>0</v>
      </c>
      <c r="J262" s="11">
        <f t="shared" si="44"/>
        <v>0</v>
      </c>
      <c r="K262" s="12"/>
      <c r="L262" s="12"/>
      <c r="M262" s="12"/>
      <c r="N262" s="12"/>
      <c r="O262" s="12">
        <f t="shared" si="45"/>
        <v>0</v>
      </c>
      <c r="P262" s="13">
        <f t="shared" si="38"/>
        <v>0</v>
      </c>
    </row>
    <row r="263" spans="1:18" x14ac:dyDescent="0.2">
      <c r="A263" s="41" t="s">
        <v>584</v>
      </c>
      <c r="B263" s="20" t="s">
        <v>582</v>
      </c>
      <c r="C263" s="20" t="s">
        <v>241</v>
      </c>
      <c r="D263" s="5" t="s">
        <v>586</v>
      </c>
      <c r="E263" s="11">
        <f t="shared" si="43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4"/>
        <v>237000</v>
      </c>
      <c r="K263" s="12">
        <v>237000</v>
      </c>
      <c r="L263" s="12"/>
      <c r="M263" s="12"/>
      <c r="N263" s="12"/>
      <c r="O263" s="12">
        <f t="shared" si="45"/>
        <v>237000</v>
      </c>
      <c r="P263" s="13">
        <f t="shared" si="38"/>
        <v>3531900</v>
      </c>
    </row>
    <row r="264" spans="1:18" x14ac:dyDescent="0.2">
      <c r="A264" s="41" t="s">
        <v>585</v>
      </c>
      <c r="B264" s="20" t="s">
        <v>583</v>
      </c>
      <c r="C264" s="20" t="s">
        <v>241</v>
      </c>
      <c r="D264" s="5" t="s">
        <v>587</v>
      </c>
      <c r="E264" s="11">
        <f t="shared" si="43"/>
        <v>3450000</v>
      </c>
      <c r="F264" s="12">
        <v>3450000</v>
      </c>
      <c r="G264" s="12"/>
      <c r="H264" s="12"/>
      <c r="I264" s="12"/>
      <c r="J264" s="11">
        <f t="shared" si="44"/>
        <v>0</v>
      </c>
      <c r="K264" s="12"/>
      <c r="L264" s="12"/>
      <c r="M264" s="12"/>
      <c r="N264" s="12"/>
      <c r="O264" s="12">
        <f t="shared" si="45"/>
        <v>0</v>
      </c>
      <c r="P264" s="13">
        <f t="shared" si="38"/>
        <v>3450000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72</v>
      </c>
      <c r="E265" s="25">
        <f>E266</f>
        <v>34221200</v>
      </c>
      <c r="F265" s="25">
        <f>F266</f>
        <v>34221200</v>
      </c>
      <c r="G265" s="25">
        <f>G266</f>
        <v>16846900</v>
      </c>
      <c r="H265" s="25">
        <f>H266</f>
        <v>3559000</v>
      </c>
      <c r="I265" s="25">
        <f>I266</f>
        <v>0</v>
      </c>
      <c r="J265" s="25">
        <f t="shared" ref="J265:P265" si="46">J266</f>
        <v>1103400</v>
      </c>
      <c r="K265" s="25">
        <f>K266</f>
        <v>300000</v>
      </c>
      <c r="L265" s="25">
        <f t="shared" si="46"/>
        <v>803400</v>
      </c>
      <c r="M265" s="25">
        <f t="shared" si="46"/>
        <v>48400</v>
      </c>
      <c r="N265" s="25">
        <f t="shared" si="46"/>
        <v>0</v>
      </c>
      <c r="O265" s="25">
        <f t="shared" si="46"/>
        <v>300000</v>
      </c>
      <c r="P265" s="25">
        <f t="shared" si="46"/>
        <v>35324600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72</v>
      </c>
      <c r="E266" s="25">
        <f>E267+E270+E271+E273+E275+E278+E280+E281</f>
        <v>34221200</v>
      </c>
      <c r="F266" s="25">
        <f>F267+F270+F271+F273+F275+F278+F280+F281</f>
        <v>34221200</v>
      </c>
      <c r="G266" s="25">
        <f>G267+G257+G270+G271+G273+G275+G278+G280+G281</f>
        <v>16846900</v>
      </c>
      <c r="H266" s="25">
        <f>H267+H257+H270+H271+H273+H275+H278+H280+H281</f>
        <v>3559000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35324600</v>
      </c>
    </row>
    <row r="267" spans="1:18" ht="25.5" x14ac:dyDescent="0.2">
      <c r="A267" s="41" t="s">
        <v>464</v>
      </c>
      <c r="B267" s="4" t="s">
        <v>362</v>
      </c>
      <c r="C267" s="26" t="s">
        <v>290</v>
      </c>
      <c r="D267" s="14" t="s">
        <v>73</v>
      </c>
      <c r="E267" s="11">
        <f t="shared" ref="E267:E281" si="47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8">K267</f>
        <v>0</v>
      </c>
      <c r="P267" s="13">
        <f t="shared" ref="P267:P283" si="49">E267+J267</f>
        <v>2309700</v>
      </c>
    </row>
    <row r="268" spans="1:18" hidden="1" x14ac:dyDescent="0.2">
      <c r="A268" s="41" t="s">
        <v>465</v>
      </c>
      <c r="B268" s="20" t="s">
        <v>323</v>
      </c>
      <c r="C268" s="27"/>
      <c r="D268" s="23" t="s">
        <v>317</v>
      </c>
      <c r="E268" s="11">
        <f t="shared" si="47"/>
        <v>0</v>
      </c>
      <c r="F268" s="12"/>
      <c r="G268" s="12"/>
      <c r="H268" s="12"/>
      <c r="I268" s="12"/>
      <c r="J268" s="11">
        <f t="shared" ref="J268:J281" si="50">L268+O268</f>
        <v>0</v>
      </c>
      <c r="K268" s="12"/>
      <c r="L268" s="12"/>
      <c r="M268" s="12"/>
      <c r="N268" s="12"/>
      <c r="O268" s="12">
        <f t="shared" si="48"/>
        <v>0</v>
      </c>
      <c r="P268" s="13">
        <f t="shared" si="49"/>
        <v>0</v>
      </c>
    </row>
    <row r="269" spans="1:18" ht="15.75" hidden="1" customHeight="1" x14ac:dyDescent="0.2">
      <c r="A269" s="41">
        <v>1115010</v>
      </c>
      <c r="B269" s="20" t="s">
        <v>318</v>
      </c>
      <c r="C269" s="27"/>
      <c r="D269" s="21" t="s">
        <v>195</v>
      </c>
      <c r="E269" s="11">
        <f t="shared" si="47"/>
        <v>0</v>
      </c>
      <c r="F269" s="12"/>
      <c r="G269" s="12"/>
      <c r="H269" s="12"/>
      <c r="I269" s="12">
        <f>SUM(I270:I271)</f>
        <v>0</v>
      </c>
      <c r="J269" s="11">
        <f t="shared" si="50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8"/>
        <v>0</v>
      </c>
      <c r="P269" s="13">
        <f t="shared" si="49"/>
        <v>0</v>
      </c>
    </row>
    <row r="270" spans="1:18" ht="15.75" customHeight="1" x14ac:dyDescent="0.2">
      <c r="A270" s="41">
        <v>1115011</v>
      </c>
      <c r="B270" s="20" t="s">
        <v>206</v>
      </c>
      <c r="C270" s="27" t="s">
        <v>179</v>
      </c>
      <c r="D270" s="5" t="s">
        <v>261</v>
      </c>
      <c r="E270" s="11">
        <f t="shared" si="47"/>
        <v>1320000</v>
      </c>
      <c r="F270" s="12">
        <v>1320000</v>
      </c>
      <c r="G270" s="12"/>
      <c r="H270" s="12"/>
      <c r="I270" s="12"/>
      <c r="J270" s="11">
        <f t="shared" si="50"/>
        <v>0</v>
      </c>
      <c r="K270" s="12"/>
      <c r="L270" s="12"/>
      <c r="M270" s="12"/>
      <c r="N270" s="12"/>
      <c r="O270" s="12">
        <f t="shared" si="48"/>
        <v>0</v>
      </c>
      <c r="P270" s="13">
        <f t="shared" si="49"/>
        <v>1320000</v>
      </c>
    </row>
    <row r="271" spans="1:18" ht="19.5" customHeight="1" x14ac:dyDescent="0.2">
      <c r="A271" s="41">
        <v>1115012</v>
      </c>
      <c r="B271" s="20" t="s">
        <v>189</v>
      </c>
      <c r="C271" s="27" t="s">
        <v>179</v>
      </c>
      <c r="D271" s="23" t="s">
        <v>188</v>
      </c>
      <c r="E271" s="11">
        <f t="shared" si="47"/>
        <v>866000</v>
      </c>
      <c r="F271" s="12">
        <v>866000</v>
      </c>
      <c r="G271" s="12"/>
      <c r="H271" s="12"/>
      <c r="I271" s="12"/>
      <c r="J271" s="11">
        <f t="shared" si="50"/>
        <v>0</v>
      </c>
      <c r="K271" s="12"/>
      <c r="L271" s="12"/>
      <c r="M271" s="12"/>
      <c r="N271" s="12"/>
      <c r="O271" s="12">
        <f t="shared" si="48"/>
        <v>0</v>
      </c>
      <c r="P271" s="13">
        <f t="shared" si="49"/>
        <v>866000</v>
      </c>
    </row>
    <row r="272" spans="1:18" ht="15.75" hidden="1" customHeight="1" x14ac:dyDescent="0.2">
      <c r="A272" s="41" t="s">
        <v>551</v>
      </c>
      <c r="B272" s="20" t="s">
        <v>552</v>
      </c>
      <c r="C272" s="27"/>
      <c r="D272" s="23" t="s">
        <v>596</v>
      </c>
      <c r="E272" s="11">
        <f t="shared" si="47"/>
        <v>0</v>
      </c>
      <c r="F272" s="12"/>
      <c r="G272" s="12"/>
      <c r="H272" s="12"/>
      <c r="I272" s="12">
        <f>I273</f>
        <v>0</v>
      </c>
      <c r="J272" s="11">
        <f t="shared" si="50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8"/>
        <v>0</v>
      </c>
      <c r="P272" s="13">
        <f t="shared" si="49"/>
        <v>0</v>
      </c>
    </row>
    <row r="273" spans="1:18" ht="26.25" customHeight="1" x14ac:dyDescent="0.2">
      <c r="A273" s="41" t="s">
        <v>554</v>
      </c>
      <c r="B273" s="20" t="s">
        <v>553</v>
      </c>
      <c r="C273" s="27" t="s">
        <v>179</v>
      </c>
      <c r="D273" s="23" t="s">
        <v>597</v>
      </c>
      <c r="E273" s="11">
        <f t="shared" si="47"/>
        <v>16000</v>
      </c>
      <c r="F273" s="12">
        <v>16000</v>
      </c>
      <c r="G273" s="12"/>
      <c r="H273" s="12"/>
      <c r="I273" s="12"/>
      <c r="J273" s="11">
        <f t="shared" si="50"/>
        <v>0</v>
      </c>
      <c r="K273" s="12"/>
      <c r="L273" s="12"/>
      <c r="M273" s="12"/>
      <c r="N273" s="12"/>
      <c r="O273" s="12">
        <f t="shared" si="48"/>
        <v>0</v>
      </c>
      <c r="P273" s="13">
        <f t="shared" si="49"/>
        <v>16000</v>
      </c>
    </row>
    <row r="274" spans="1:18" hidden="1" x14ac:dyDescent="0.2">
      <c r="A274" s="41">
        <v>1115030</v>
      </c>
      <c r="B274" s="20" t="s">
        <v>319</v>
      </c>
      <c r="C274" s="27"/>
      <c r="D274" s="5" t="s">
        <v>311</v>
      </c>
      <c r="E274" s="11">
        <f t="shared" si="47"/>
        <v>0</v>
      </c>
      <c r="F274" s="12"/>
      <c r="G274" s="12"/>
      <c r="H274" s="12"/>
      <c r="I274" s="12">
        <f t="shared" ref="I274:N274" si="51">SUM(I275)</f>
        <v>0</v>
      </c>
      <c r="J274" s="11">
        <f t="shared" si="50"/>
        <v>803400</v>
      </c>
      <c r="K274" s="12">
        <f>SUM(K275)</f>
        <v>0</v>
      </c>
      <c r="L274" s="12">
        <f t="shared" si="51"/>
        <v>803400</v>
      </c>
      <c r="M274" s="12">
        <f t="shared" si="51"/>
        <v>48400</v>
      </c>
      <c r="N274" s="12">
        <f t="shared" si="51"/>
        <v>0</v>
      </c>
      <c r="O274" s="12">
        <f t="shared" si="48"/>
        <v>0</v>
      </c>
      <c r="P274" s="13">
        <f t="shared" si="49"/>
        <v>803400</v>
      </c>
    </row>
    <row r="275" spans="1:18" ht="25.5" x14ac:dyDescent="0.2">
      <c r="A275" s="41">
        <v>1115031</v>
      </c>
      <c r="B275" s="20" t="s">
        <v>312</v>
      </c>
      <c r="C275" s="27" t="s">
        <v>179</v>
      </c>
      <c r="D275" s="5" t="s">
        <v>262</v>
      </c>
      <c r="E275" s="11">
        <f t="shared" si="47"/>
        <v>20153500</v>
      </c>
      <c r="F275" s="12">
        <f>21472100-2500000+204800+976600</f>
        <v>20153500</v>
      </c>
      <c r="G275" s="12">
        <v>13745900</v>
      </c>
      <c r="H275" s="12">
        <f>2582400+976600</f>
        <v>3559000</v>
      </c>
      <c r="I275" s="12"/>
      <c r="J275" s="11">
        <f t="shared" si="50"/>
        <v>803400</v>
      </c>
      <c r="K275" s="12"/>
      <c r="L275" s="12">
        <v>803400</v>
      </c>
      <c r="M275" s="12">
        <v>48400</v>
      </c>
      <c r="N275" s="12"/>
      <c r="O275" s="12">
        <f t="shared" si="48"/>
        <v>0</v>
      </c>
      <c r="P275" s="13">
        <f t="shared" si="49"/>
        <v>20956900</v>
      </c>
    </row>
    <row r="276" spans="1:18" s="1" customFormat="1" ht="18" hidden="1" customHeight="1" x14ac:dyDescent="0.2">
      <c r="A276" s="36"/>
      <c r="B276" s="22"/>
      <c r="C276" s="28"/>
      <c r="D276" s="35" t="s">
        <v>646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49"/>
        <v>0</v>
      </c>
    </row>
    <row r="277" spans="1:18" ht="18.75" hidden="1" customHeight="1" x14ac:dyDescent="0.2">
      <c r="A277" s="41">
        <v>1115040</v>
      </c>
      <c r="B277" s="20" t="s">
        <v>313</v>
      </c>
      <c r="C277" s="27"/>
      <c r="D277" s="5" t="s">
        <v>314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0"/>
        <v>0</v>
      </c>
      <c r="K277" s="11"/>
      <c r="L277" s="11"/>
      <c r="M277" s="11"/>
      <c r="N277" s="11"/>
      <c r="O277" s="12">
        <f t="shared" si="48"/>
        <v>0</v>
      </c>
      <c r="P277" s="13">
        <f t="shared" si="49"/>
        <v>7000000</v>
      </c>
    </row>
    <row r="278" spans="1:18" ht="17.25" customHeight="1" x14ac:dyDescent="0.2">
      <c r="A278" s="41">
        <v>1115041</v>
      </c>
      <c r="B278" s="20" t="s">
        <v>315</v>
      </c>
      <c r="C278" s="27" t="s">
        <v>179</v>
      </c>
      <c r="D278" s="5" t="s">
        <v>466</v>
      </c>
      <c r="E278" s="11">
        <f t="shared" si="47"/>
        <v>7000000</v>
      </c>
      <c r="F278" s="12">
        <v>7000000</v>
      </c>
      <c r="G278" s="12"/>
      <c r="H278" s="12"/>
      <c r="I278" s="12"/>
      <c r="J278" s="11">
        <f t="shared" si="50"/>
        <v>0</v>
      </c>
      <c r="K278" s="12"/>
      <c r="L278" s="12"/>
      <c r="M278" s="12"/>
      <c r="N278" s="12"/>
      <c r="O278" s="12">
        <f t="shared" si="48"/>
        <v>0</v>
      </c>
      <c r="P278" s="13">
        <f t="shared" si="49"/>
        <v>7000000</v>
      </c>
    </row>
    <row r="279" spans="1:18" ht="12.75" hidden="1" customHeight="1" x14ac:dyDescent="0.2">
      <c r="A279" s="41" t="s">
        <v>619</v>
      </c>
      <c r="B279" s="20" t="s">
        <v>621</v>
      </c>
      <c r="C279" s="27"/>
      <c r="D279" s="5" t="s">
        <v>620</v>
      </c>
      <c r="E279" s="11">
        <f>E280+E281</f>
        <v>2556000</v>
      </c>
      <c r="F279" s="11"/>
      <c r="G279" s="11"/>
      <c r="H279" s="11"/>
      <c r="I279" s="11">
        <f t="shared" ref="I279:O279" si="52">I280+I281</f>
        <v>0</v>
      </c>
      <c r="J279" s="11">
        <f t="shared" si="52"/>
        <v>300000</v>
      </c>
      <c r="K279" s="11"/>
      <c r="L279" s="11"/>
      <c r="M279" s="11"/>
      <c r="N279" s="11"/>
      <c r="O279" s="11">
        <f t="shared" si="52"/>
        <v>300000</v>
      </c>
      <c r="P279" s="13">
        <f t="shared" si="49"/>
        <v>2856000</v>
      </c>
    </row>
    <row r="280" spans="1:18" s="1" customFormat="1" ht="25.5" x14ac:dyDescent="0.2">
      <c r="A280" s="36" t="s">
        <v>137</v>
      </c>
      <c r="B280" s="22" t="s">
        <v>138</v>
      </c>
      <c r="C280" s="28" t="s">
        <v>179</v>
      </c>
      <c r="D280" s="5" t="s">
        <v>139</v>
      </c>
      <c r="E280" s="11">
        <f t="shared" si="47"/>
        <v>1483500</v>
      </c>
      <c r="F280" s="17">
        <v>1483500</v>
      </c>
      <c r="G280" s="17">
        <v>643800</v>
      </c>
      <c r="H280" s="17"/>
      <c r="I280" s="17"/>
      <c r="J280" s="11">
        <f t="shared" si="50"/>
        <v>300000</v>
      </c>
      <c r="K280" s="12">
        <v>300000</v>
      </c>
      <c r="L280" s="17"/>
      <c r="M280" s="17"/>
      <c r="N280" s="17"/>
      <c r="O280" s="12">
        <f>K280</f>
        <v>300000</v>
      </c>
      <c r="P280" s="16">
        <f t="shared" si="49"/>
        <v>1783500</v>
      </c>
    </row>
    <row r="281" spans="1:18" s="1" customFormat="1" ht="17.25" customHeight="1" x14ac:dyDescent="0.2">
      <c r="A281" s="36" t="s">
        <v>664</v>
      </c>
      <c r="B281" s="22" t="s">
        <v>665</v>
      </c>
      <c r="C281" s="28" t="s">
        <v>179</v>
      </c>
      <c r="D281" s="47" t="s">
        <v>666</v>
      </c>
      <c r="E281" s="11">
        <f t="shared" si="47"/>
        <v>1072500</v>
      </c>
      <c r="F281" s="17">
        <v>1072500</v>
      </c>
      <c r="G281" s="17">
        <v>768900</v>
      </c>
      <c r="H281" s="17"/>
      <c r="I281" s="17"/>
      <c r="J281" s="11">
        <f t="shared" si="50"/>
        <v>0</v>
      </c>
      <c r="K281" s="17"/>
      <c r="L281" s="17"/>
      <c r="M281" s="17"/>
      <c r="N281" s="17"/>
      <c r="O281" s="12">
        <f>K281</f>
        <v>0</v>
      </c>
      <c r="P281" s="16">
        <f t="shared" si="49"/>
        <v>1072500</v>
      </c>
    </row>
    <row r="282" spans="1:18" ht="25.5" hidden="1" x14ac:dyDescent="0.2">
      <c r="A282" s="62">
        <v>1200000</v>
      </c>
      <c r="B282" s="6"/>
      <c r="C282" s="7"/>
      <c r="D282" s="31" t="s">
        <v>242</v>
      </c>
      <c r="E282" s="25">
        <f>E284</f>
        <v>0</v>
      </c>
      <c r="F282" s="25">
        <f t="shared" ref="F282:O282" si="53">F284</f>
        <v>0</v>
      </c>
      <c r="G282" s="25">
        <f t="shared" si="53"/>
        <v>0</v>
      </c>
      <c r="H282" s="25">
        <f t="shared" si="53"/>
        <v>0</v>
      </c>
      <c r="I282" s="25">
        <f t="shared" si="53"/>
        <v>0</v>
      </c>
      <c r="J282" s="25">
        <f t="shared" si="53"/>
        <v>0</v>
      </c>
      <c r="K282" s="25">
        <f t="shared" si="53"/>
        <v>0</v>
      </c>
      <c r="L282" s="25">
        <f t="shared" si="53"/>
        <v>0</v>
      </c>
      <c r="M282" s="25">
        <f t="shared" si="53"/>
        <v>0</v>
      </c>
      <c r="N282" s="25">
        <f t="shared" si="53"/>
        <v>0</v>
      </c>
      <c r="O282" s="25">
        <f t="shared" si="53"/>
        <v>0</v>
      </c>
      <c r="P282" s="13">
        <f t="shared" si="49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646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49"/>
        <v>0</v>
      </c>
    </row>
    <row r="284" spans="1:18" ht="25.5" hidden="1" x14ac:dyDescent="0.2">
      <c r="A284" s="41" t="s">
        <v>467</v>
      </c>
      <c r="B284" s="8"/>
      <c r="C284" s="7"/>
      <c r="D284" s="15" t="s">
        <v>280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468</v>
      </c>
      <c r="B285" s="4" t="s">
        <v>362</v>
      </c>
      <c r="C285" s="4" t="s">
        <v>290</v>
      </c>
      <c r="D285" s="14" t="s">
        <v>73</v>
      </c>
      <c r="E285" s="11">
        <f t="shared" ref="E285:E307" si="54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5">K285</f>
        <v>0</v>
      </c>
      <c r="P285" s="13">
        <f t="shared" ref="P285:P300" si="56">E285+J285</f>
        <v>0</v>
      </c>
    </row>
    <row r="286" spans="1:18" ht="25.5" hidden="1" x14ac:dyDescent="0.2">
      <c r="A286" s="41">
        <v>4016010</v>
      </c>
      <c r="B286" s="4" t="s">
        <v>228</v>
      </c>
      <c r="C286" s="4" t="s">
        <v>293</v>
      </c>
      <c r="D286" s="75" t="s">
        <v>249</v>
      </c>
      <c r="E286" s="11">
        <f t="shared" si="54"/>
        <v>0</v>
      </c>
      <c r="F286" s="12"/>
      <c r="G286" s="12"/>
      <c r="H286" s="12"/>
      <c r="I286" s="12"/>
      <c r="J286" s="11">
        <f t="shared" ref="J286:J307" si="57">L286+O286</f>
        <v>0</v>
      </c>
      <c r="K286" s="12"/>
      <c r="L286" s="12"/>
      <c r="M286" s="12"/>
      <c r="N286" s="12"/>
      <c r="O286" s="12">
        <f t="shared" si="55"/>
        <v>0</v>
      </c>
      <c r="P286" s="13">
        <f t="shared" si="56"/>
        <v>0</v>
      </c>
    </row>
    <row r="287" spans="1:18" hidden="1" x14ac:dyDescent="0.2">
      <c r="A287" s="41" t="s">
        <v>470</v>
      </c>
      <c r="B287" s="4" t="s">
        <v>228</v>
      </c>
      <c r="C287" s="4"/>
      <c r="D287" s="84" t="s">
        <v>469</v>
      </c>
      <c r="E287" s="11">
        <f t="shared" si="54"/>
        <v>0</v>
      </c>
      <c r="F287" s="11"/>
      <c r="G287" s="11"/>
      <c r="H287" s="11"/>
      <c r="I287" s="11">
        <f>I288+I291+I292+I290+I340</f>
        <v>0</v>
      </c>
      <c r="J287" s="11">
        <f t="shared" si="57"/>
        <v>0</v>
      </c>
      <c r="K287" s="11"/>
      <c r="L287" s="11"/>
      <c r="M287" s="11"/>
      <c r="N287" s="11">
        <f>N288+N291+N292+N290+N340</f>
        <v>0</v>
      </c>
      <c r="O287" s="12">
        <f t="shared" si="55"/>
        <v>0</v>
      </c>
      <c r="P287" s="13">
        <f t="shared" si="56"/>
        <v>0</v>
      </c>
    </row>
    <row r="288" spans="1:18" s="1" customFormat="1" hidden="1" x14ac:dyDescent="0.2">
      <c r="A288" s="36" t="s">
        <v>473</v>
      </c>
      <c r="B288" s="3" t="s">
        <v>472</v>
      </c>
      <c r="C288" s="3" t="s">
        <v>293</v>
      </c>
      <c r="D288" s="19" t="s">
        <v>471</v>
      </c>
      <c r="E288" s="10">
        <f t="shared" si="54"/>
        <v>0</v>
      </c>
      <c r="F288" s="17"/>
      <c r="G288" s="17"/>
      <c r="H288" s="17"/>
      <c r="I288" s="17"/>
      <c r="J288" s="11">
        <f t="shared" si="57"/>
        <v>0</v>
      </c>
      <c r="K288" s="17"/>
      <c r="L288" s="17"/>
      <c r="M288" s="17"/>
      <c r="N288" s="17"/>
      <c r="O288" s="12">
        <f t="shared" si="55"/>
        <v>0</v>
      </c>
      <c r="P288" s="13">
        <f t="shared" si="56"/>
        <v>0</v>
      </c>
    </row>
    <row r="289" spans="1:16" s="1" customFormat="1" hidden="1" x14ac:dyDescent="0.2">
      <c r="A289" s="36"/>
      <c r="B289" s="3"/>
      <c r="C289" s="3"/>
      <c r="D289" s="15" t="s">
        <v>646</v>
      </c>
      <c r="E289" s="10"/>
      <c r="F289" s="17"/>
      <c r="G289" s="17"/>
      <c r="H289" s="17"/>
      <c r="I289" s="17"/>
      <c r="J289" s="11">
        <f t="shared" si="57"/>
        <v>0</v>
      </c>
      <c r="K289" s="17"/>
      <c r="L289" s="17"/>
      <c r="M289" s="17"/>
      <c r="N289" s="17"/>
      <c r="O289" s="12">
        <f t="shared" si="55"/>
        <v>0</v>
      </c>
      <c r="P289" s="13">
        <f t="shared" si="56"/>
        <v>0</v>
      </c>
    </row>
    <row r="290" spans="1:16" hidden="1" x14ac:dyDescent="0.2">
      <c r="A290" s="41" t="s">
        <v>626</v>
      </c>
      <c r="B290" s="4" t="s">
        <v>627</v>
      </c>
      <c r="C290" s="4" t="s">
        <v>243</v>
      </c>
      <c r="D290" s="21" t="s">
        <v>628</v>
      </c>
      <c r="E290" s="11">
        <f t="shared" si="54"/>
        <v>0</v>
      </c>
      <c r="F290" s="12"/>
      <c r="G290" s="12"/>
      <c r="H290" s="12"/>
      <c r="I290" s="12"/>
      <c r="J290" s="11">
        <f t="shared" si="57"/>
        <v>0</v>
      </c>
      <c r="K290" s="12"/>
      <c r="L290" s="12"/>
      <c r="M290" s="12"/>
      <c r="N290" s="12"/>
      <c r="O290" s="12">
        <f t="shared" si="55"/>
        <v>0</v>
      </c>
      <c r="P290" s="13">
        <f t="shared" si="56"/>
        <v>0</v>
      </c>
    </row>
    <row r="291" spans="1:16" s="1" customFormat="1" hidden="1" x14ac:dyDescent="0.2">
      <c r="A291" s="36" t="s">
        <v>475</v>
      </c>
      <c r="B291" s="3" t="s">
        <v>474</v>
      </c>
      <c r="C291" s="3" t="s">
        <v>243</v>
      </c>
      <c r="D291" s="19" t="s">
        <v>476</v>
      </c>
      <c r="E291" s="10">
        <f t="shared" si="54"/>
        <v>0</v>
      </c>
      <c r="F291" s="17"/>
      <c r="G291" s="17"/>
      <c r="H291" s="17"/>
      <c r="I291" s="17"/>
      <c r="J291" s="11">
        <f t="shared" si="57"/>
        <v>0</v>
      </c>
      <c r="K291" s="17"/>
      <c r="L291" s="17"/>
      <c r="M291" s="17"/>
      <c r="N291" s="17"/>
      <c r="O291" s="12">
        <f t="shared" si="55"/>
        <v>0</v>
      </c>
      <c r="P291" s="13">
        <f t="shared" si="56"/>
        <v>0</v>
      </c>
    </row>
    <row r="292" spans="1:16" s="1" customFormat="1" ht="25.5" hidden="1" x14ac:dyDescent="0.2">
      <c r="A292" s="36" t="s">
        <v>480</v>
      </c>
      <c r="B292" s="3" t="s">
        <v>481</v>
      </c>
      <c r="C292" s="3" t="s">
        <v>243</v>
      </c>
      <c r="D292" s="19" t="s">
        <v>334</v>
      </c>
      <c r="E292" s="10">
        <f t="shared" si="54"/>
        <v>0</v>
      </c>
      <c r="F292" s="17"/>
      <c r="G292" s="17"/>
      <c r="H292" s="17"/>
      <c r="I292" s="17"/>
      <c r="J292" s="11">
        <f t="shared" si="57"/>
        <v>0</v>
      </c>
      <c r="K292" s="17"/>
      <c r="L292" s="17"/>
      <c r="M292" s="17"/>
      <c r="N292" s="17"/>
      <c r="O292" s="12">
        <f t="shared" si="55"/>
        <v>0</v>
      </c>
      <c r="P292" s="13">
        <f t="shared" si="56"/>
        <v>0</v>
      </c>
    </row>
    <row r="293" spans="1:16" ht="29.25" hidden="1" customHeight="1" x14ac:dyDescent="0.2">
      <c r="A293" s="41" t="s">
        <v>485</v>
      </c>
      <c r="B293" s="85">
        <v>6020</v>
      </c>
      <c r="C293" s="4" t="s">
        <v>243</v>
      </c>
      <c r="D293" s="5" t="s">
        <v>484</v>
      </c>
      <c r="E293" s="10">
        <f t="shared" si="54"/>
        <v>0</v>
      </c>
      <c r="F293" s="12"/>
      <c r="G293" s="12"/>
      <c r="H293" s="12"/>
      <c r="I293" s="12"/>
      <c r="J293" s="11">
        <f t="shared" si="57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646</v>
      </c>
      <c r="E294" s="10">
        <f t="shared" si="54"/>
        <v>0</v>
      </c>
      <c r="F294" s="17"/>
      <c r="G294" s="17"/>
      <c r="H294" s="17"/>
      <c r="I294" s="17"/>
      <c r="J294" s="10">
        <f t="shared" si="57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485</v>
      </c>
      <c r="B295" s="85">
        <v>6020</v>
      </c>
      <c r="C295" s="4" t="s">
        <v>243</v>
      </c>
      <c r="D295" s="15" t="s">
        <v>484</v>
      </c>
      <c r="E295" s="10">
        <f t="shared" si="54"/>
        <v>0</v>
      </c>
      <c r="F295" s="12"/>
      <c r="G295" s="12"/>
      <c r="H295" s="12"/>
      <c r="I295" s="12"/>
      <c r="J295" s="11">
        <f t="shared" si="57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479</v>
      </c>
      <c r="B296" s="4" t="s">
        <v>478</v>
      </c>
      <c r="C296" s="4" t="s">
        <v>243</v>
      </c>
      <c r="D296" s="21" t="s">
        <v>477</v>
      </c>
      <c r="E296" s="11">
        <f t="shared" si="54"/>
        <v>0</v>
      </c>
      <c r="F296" s="87"/>
      <c r="G296" s="87"/>
      <c r="H296" s="87"/>
      <c r="I296" s="30"/>
      <c r="J296" s="11">
        <f t="shared" si="57"/>
        <v>0</v>
      </c>
      <c r="K296" s="30"/>
      <c r="L296" s="30"/>
      <c r="M296" s="30"/>
      <c r="N296" s="30"/>
      <c r="O296" s="30">
        <f>K296</f>
        <v>0</v>
      </c>
      <c r="P296" s="13">
        <f t="shared" si="56"/>
        <v>0</v>
      </c>
    </row>
    <row r="297" spans="1:16" ht="29.25" hidden="1" customHeight="1" x14ac:dyDescent="0.2">
      <c r="A297" s="41">
        <v>4016100</v>
      </c>
      <c r="B297" s="81" t="s">
        <v>333</v>
      </c>
      <c r="C297" s="81" t="s">
        <v>243</v>
      </c>
      <c r="D297" s="23" t="s">
        <v>334</v>
      </c>
      <c r="E297" s="11">
        <f t="shared" si="54"/>
        <v>0</v>
      </c>
      <c r="F297" s="12"/>
      <c r="G297" s="12"/>
      <c r="H297" s="12"/>
      <c r="I297" s="12"/>
      <c r="J297" s="11">
        <f t="shared" si="57"/>
        <v>0</v>
      </c>
      <c r="K297" s="12"/>
      <c r="L297" s="12"/>
      <c r="M297" s="12"/>
      <c r="N297" s="12"/>
      <c r="O297" s="12">
        <f>K297</f>
        <v>0</v>
      </c>
      <c r="P297" s="13">
        <f t="shared" si="56"/>
        <v>0</v>
      </c>
    </row>
    <row r="298" spans="1:16" hidden="1" x14ac:dyDescent="0.2">
      <c r="A298" s="41"/>
      <c r="B298" s="81"/>
      <c r="C298" s="81"/>
      <c r="D298" s="15" t="s">
        <v>646</v>
      </c>
      <c r="E298" s="10">
        <f t="shared" si="54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6"/>
        <v>0</v>
      </c>
    </row>
    <row r="299" spans="1:16" ht="15.75" hidden="1" x14ac:dyDescent="0.25">
      <c r="A299" s="41" t="s">
        <v>483</v>
      </c>
      <c r="B299" s="81" t="s">
        <v>482</v>
      </c>
      <c r="C299" s="81" t="s">
        <v>243</v>
      </c>
      <c r="D299" s="46" t="s">
        <v>338</v>
      </c>
      <c r="E299" s="11">
        <f t="shared" si="54"/>
        <v>0</v>
      </c>
      <c r="F299" s="12"/>
      <c r="G299" s="12"/>
      <c r="H299" s="12"/>
      <c r="I299" s="12"/>
      <c r="J299" s="11">
        <f t="shared" si="57"/>
        <v>0</v>
      </c>
      <c r="K299" s="12"/>
      <c r="L299" s="12"/>
      <c r="M299" s="12"/>
      <c r="N299" s="12"/>
      <c r="O299" s="12">
        <f t="shared" si="55"/>
        <v>0</v>
      </c>
      <c r="P299" s="13">
        <f t="shared" si="56"/>
        <v>0</v>
      </c>
    </row>
    <row r="300" spans="1:16" hidden="1" x14ac:dyDescent="0.2">
      <c r="A300" s="41" t="s">
        <v>488</v>
      </c>
      <c r="B300" s="85">
        <v>6070</v>
      </c>
      <c r="C300" s="4"/>
      <c r="D300" s="23" t="s">
        <v>486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7"/>
        <v>0</v>
      </c>
      <c r="K300" s="12"/>
      <c r="L300" s="12"/>
      <c r="M300" s="12"/>
      <c r="N300" s="12">
        <f>N301</f>
        <v>0</v>
      </c>
      <c r="O300" s="12">
        <f t="shared" si="55"/>
        <v>0</v>
      </c>
      <c r="P300" s="13">
        <f t="shared" si="56"/>
        <v>0</v>
      </c>
    </row>
    <row r="301" spans="1:16" s="1" customFormat="1" ht="114.75" hidden="1" x14ac:dyDescent="0.2">
      <c r="A301" s="36" t="s">
        <v>489</v>
      </c>
      <c r="B301" s="86">
        <v>6072</v>
      </c>
      <c r="C301" s="3" t="s">
        <v>335</v>
      </c>
      <c r="D301" s="69" t="s">
        <v>487</v>
      </c>
      <c r="E301" s="10">
        <f>F301+I301</f>
        <v>0</v>
      </c>
      <c r="F301" s="17"/>
      <c r="G301" s="17"/>
      <c r="H301" s="17"/>
      <c r="I301" s="17"/>
      <c r="J301" s="11">
        <f t="shared" si="57"/>
        <v>0</v>
      </c>
      <c r="K301" s="17"/>
      <c r="L301" s="17"/>
      <c r="M301" s="17"/>
      <c r="N301" s="17"/>
      <c r="O301" s="12">
        <f t="shared" si="55"/>
        <v>0</v>
      </c>
      <c r="P301" s="16"/>
    </row>
    <row r="302" spans="1:16" hidden="1" x14ac:dyDescent="0.2">
      <c r="A302" s="41" t="s">
        <v>55</v>
      </c>
      <c r="B302" s="81" t="s">
        <v>533</v>
      </c>
      <c r="C302" s="4" t="s">
        <v>534</v>
      </c>
      <c r="D302" s="14" t="s">
        <v>532</v>
      </c>
      <c r="E302" s="11"/>
      <c r="F302" s="12"/>
      <c r="G302" s="12"/>
      <c r="H302" s="12"/>
      <c r="I302" s="12"/>
      <c r="J302" s="11">
        <f t="shared" si="57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8">E302+J302</f>
        <v>0</v>
      </c>
    </row>
    <row r="303" spans="1:16" hidden="1" x14ac:dyDescent="0.2">
      <c r="A303" s="41" t="s">
        <v>492</v>
      </c>
      <c r="B303" s="8" t="s">
        <v>491</v>
      </c>
      <c r="C303" s="4"/>
      <c r="D303" s="21" t="s">
        <v>490</v>
      </c>
      <c r="E303" s="11">
        <f t="shared" si="54"/>
        <v>0</v>
      </c>
      <c r="F303" s="12"/>
      <c r="G303" s="12"/>
      <c r="H303" s="12"/>
      <c r="I303" s="12">
        <f>I304+I305+I307</f>
        <v>0</v>
      </c>
      <c r="J303" s="11">
        <f t="shared" si="57"/>
        <v>0</v>
      </c>
      <c r="K303" s="12"/>
      <c r="L303" s="12"/>
      <c r="M303" s="12"/>
      <c r="N303" s="12">
        <f>N304+N305+N307</f>
        <v>0</v>
      </c>
      <c r="O303" s="12">
        <f t="shared" si="55"/>
        <v>0</v>
      </c>
      <c r="P303" s="13">
        <f t="shared" si="58"/>
        <v>0</v>
      </c>
    </row>
    <row r="304" spans="1:16" ht="25.5" hidden="1" x14ac:dyDescent="0.2">
      <c r="A304" s="41" t="s">
        <v>495</v>
      </c>
      <c r="B304" s="88" t="s">
        <v>494</v>
      </c>
      <c r="C304" s="4" t="s">
        <v>244</v>
      </c>
      <c r="D304" s="21" t="s">
        <v>493</v>
      </c>
      <c r="E304" s="11">
        <f t="shared" si="54"/>
        <v>0</v>
      </c>
      <c r="F304" s="12"/>
      <c r="G304" s="12"/>
      <c r="H304" s="12"/>
      <c r="I304" s="12"/>
      <c r="J304" s="11">
        <f t="shared" si="57"/>
        <v>0</v>
      </c>
      <c r="K304" s="12"/>
      <c r="L304" s="12"/>
      <c r="M304" s="12"/>
      <c r="N304" s="12"/>
      <c r="O304" s="12">
        <f t="shared" si="55"/>
        <v>0</v>
      </c>
      <c r="P304" s="13">
        <f t="shared" si="58"/>
        <v>0</v>
      </c>
    </row>
    <row r="305" spans="1:18" s="1" customFormat="1" ht="25.5" hidden="1" x14ac:dyDescent="0.2">
      <c r="A305" s="36" t="s">
        <v>498</v>
      </c>
      <c r="B305" s="89" t="s">
        <v>497</v>
      </c>
      <c r="C305" s="22" t="s">
        <v>244</v>
      </c>
      <c r="D305" s="24" t="s">
        <v>496</v>
      </c>
      <c r="E305" s="10">
        <f t="shared" si="54"/>
        <v>0</v>
      </c>
      <c r="F305" s="17"/>
      <c r="G305" s="17"/>
      <c r="H305" s="17"/>
      <c r="I305" s="17"/>
      <c r="J305" s="11">
        <f t="shared" si="57"/>
        <v>0</v>
      </c>
      <c r="K305" s="17"/>
      <c r="L305" s="17"/>
      <c r="M305" s="17"/>
      <c r="N305" s="17"/>
      <c r="O305" s="12">
        <f t="shared" si="55"/>
        <v>0</v>
      </c>
      <c r="P305" s="13">
        <f t="shared" si="58"/>
        <v>0</v>
      </c>
    </row>
    <row r="306" spans="1:18" s="1" customFormat="1" hidden="1" x14ac:dyDescent="0.2">
      <c r="A306" s="36"/>
      <c r="B306" s="89"/>
      <c r="C306" s="22"/>
      <c r="D306" s="15" t="s">
        <v>646</v>
      </c>
      <c r="E306" s="10">
        <f t="shared" si="54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8"/>
        <v>0</v>
      </c>
    </row>
    <row r="307" spans="1:18" s="1" customFormat="1" ht="25.5" hidden="1" customHeight="1" x14ac:dyDescent="0.2">
      <c r="A307" s="36" t="s">
        <v>501</v>
      </c>
      <c r="B307" s="89" t="s">
        <v>500</v>
      </c>
      <c r="C307" s="22" t="s">
        <v>244</v>
      </c>
      <c r="D307" s="24" t="s">
        <v>499</v>
      </c>
      <c r="E307" s="10">
        <f t="shared" si="54"/>
        <v>0</v>
      </c>
      <c r="F307" s="17"/>
      <c r="G307" s="17"/>
      <c r="H307" s="17"/>
      <c r="I307" s="17"/>
      <c r="J307" s="11">
        <f t="shared" si="57"/>
        <v>0</v>
      </c>
      <c r="K307" s="17"/>
      <c r="L307" s="17"/>
      <c r="M307" s="17"/>
      <c r="N307" s="17"/>
      <c r="O307" s="12">
        <f t="shared" si="55"/>
        <v>0</v>
      </c>
      <c r="P307" s="16">
        <f t="shared" si="58"/>
        <v>0</v>
      </c>
    </row>
    <row r="308" spans="1:18" hidden="1" x14ac:dyDescent="0.2">
      <c r="A308" s="41" t="s">
        <v>503</v>
      </c>
      <c r="B308" s="8" t="s">
        <v>350</v>
      </c>
      <c r="C308" s="4" t="s">
        <v>296</v>
      </c>
      <c r="D308" s="21" t="s">
        <v>502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5"/>
        <v>0</v>
      </c>
      <c r="P308" s="13">
        <f t="shared" si="58"/>
        <v>0</v>
      </c>
    </row>
    <row r="309" spans="1:18" hidden="1" x14ac:dyDescent="0.2">
      <c r="A309" s="41" t="s">
        <v>506</v>
      </c>
      <c r="B309" s="8" t="s">
        <v>505</v>
      </c>
      <c r="C309" s="4" t="s">
        <v>335</v>
      </c>
      <c r="D309" s="5" t="s">
        <v>504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5"/>
        <v>0</v>
      </c>
      <c r="P309" s="13">
        <f t="shared" si="58"/>
        <v>0</v>
      </c>
    </row>
    <row r="310" spans="1:18" hidden="1" x14ac:dyDescent="0.2">
      <c r="A310" s="41" t="s">
        <v>32</v>
      </c>
      <c r="B310" s="4" t="s">
        <v>359</v>
      </c>
      <c r="C310" s="3" t="s">
        <v>296</v>
      </c>
      <c r="D310" s="73" t="s">
        <v>360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8"/>
        <v>0</v>
      </c>
    </row>
    <row r="311" spans="1:18" ht="25.5" hidden="1" x14ac:dyDescent="0.2">
      <c r="A311" s="41" t="s">
        <v>38</v>
      </c>
      <c r="B311" s="4" t="s">
        <v>353</v>
      </c>
      <c r="C311" s="4" t="s">
        <v>299</v>
      </c>
      <c r="D311" s="82" t="s">
        <v>560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8"/>
        <v>0</v>
      </c>
    </row>
    <row r="312" spans="1:18" ht="25.5" x14ac:dyDescent="0.2">
      <c r="A312" s="62">
        <v>1500000</v>
      </c>
      <c r="B312" s="6"/>
      <c r="C312" s="7"/>
      <c r="D312" s="31" t="s">
        <v>136</v>
      </c>
      <c r="E312" s="25">
        <f>E321</f>
        <v>135153500</v>
      </c>
      <c r="F312" s="25">
        <f t="shared" ref="F312:O312" si="59">F321</f>
        <v>135153500</v>
      </c>
      <c r="G312" s="25">
        <f t="shared" si="59"/>
        <v>8221100</v>
      </c>
      <c r="H312" s="25">
        <f t="shared" si="59"/>
        <v>14554000</v>
      </c>
      <c r="I312" s="25">
        <f t="shared" si="59"/>
        <v>0</v>
      </c>
      <c r="J312" s="25">
        <f t="shared" si="59"/>
        <v>48472000</v>
      </c>
      <c r="K312" s="25">
        <f>K321</f>
        <v>48472000</v>
      </c>
      <c r="L312" s="25">
        <f t="shared" si="59"/>
        <v>0</v>
      </c>
      <c r="M312" s="25">
        <f t="shared" si="59"/>
        <v>0</v>
      </c>
      <c r="N312" s="25">
        <f t="shared" si="59"/>
        <v>0</v>
      </c>
      <c r="O312" s="25">
        <f t="shared" si="59"/>
        <v>48472000</v>
      </c>
      <c r="P312" s="13">
        <f t="shared" si="58"/>
        <v>183625500</v>
      </c>
      <c r="R312" s="34"/>
    </row>
    <row r="313" spans="1:18" s="1" customFormat="1" hidden="1" x14ac:dyDescent="0.2">
      <c r="A313" s="36"/>
      <c r="B313" s="18"/>
      <c r="C313" s="3"/>
      <c r="D313" s="15" t="s">
        <v>646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8"/>
        <v>0</v>
      </c>
    </row>
    <row r="314" spans="1:18" s="1" customFormat="1" ht="51" hidden="1" x14ac:dyDescent="0.2">
      <c r="A314" s="36"/>
      <c r="B314" s="18"/>
      <c r="C314" s="3"/>
      <c r="D314" s="19" t="s">
        <v>41</v>
      </c>
      <c r="E314" s="17"/>
      <c r="F314" s="17"/>
      <c r="G314" s="17"/>
      <c r="H314" s="17"/>
      <c r="I314" s="17"/>
      <c r="J314" s="17">
        <f t="shared" ref="J314:O314" si="60">J350</f>
        <v>0</v>
      </c>
      <c r="K314" s="17">
        <f t="shared" si="60"/>
        <v>0</v>
      </c>
      <c r="L314" s="17">
        <f t="shared" si="60"/>
        <v>0</v>
      </c>
      <c r="M314" s="17">
        <f t="shared" si="60"/>
        <v>0</v>
      </c>
      <c r="N314" s="17">
        <f t="shared" si="60"/>
        <v>0</v>
      </c>
      <c r="O314" s="17">
        <f t="shared" si="60"/>
        <v>0</v>
      </c>
      <c r="P314" s="16">
        <f t="shared" si="58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1">J343</f>
        <v>0</v>
      </c>
      <c r="K315" s="17">
        <f t="shared" si="61"/>
        <v>0</v>
      </c>
      <c r="L315" s="17">
        <f t="shared" si="61"/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32">
        <f t="shared" si="61"/>
        <v>0</v>
      </c>
    </row>
    <row r="316" spans="1:18" s="1" customFormat="1" ht="25.5" hidden="1" x14ac:dyDescent="0.2">
      <c r="A316" s="36"/>
      <c r="B316" s="18"/>
      <c r="C316" s="3"/>
      <c r="D316" s="19" t="s">
        <v>681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2">J366+J347</f>
        <v>0</v>
      </c>
      <c r="K316" s="17">
        <f t="shared" si="62"/>
        <v>0</v>
      </c>
      <c r="L316" s="17">
        <f t="shared" si="62"/>
        <v>0</v>
      </c>
      <c r="M316" s="17">
        <f t="shared" si="62"/>
        <v>0</v>
      </c>
      <c r="N316" s="17">
        <f t="shared" si="62"/>
        <v>0</v>
      </c>
      <c r="O316" s="17">
        <f t="shared" si="62"/>
        <v>0</v>
      </c>
      <c r="P316" s="32">
        <f t="shared" si="62"/>
        <v>0</v>
      </c>
    </row>
    <row r="317" spans="1:18" s="1" customFormat="1" ht="25.5" hidden="1" x14ac:dyDescent="0.2">
      <c r="A317" s="36"/>
      <c r="B317" s="18"/>
      <c r="C317" s="3"/>
      <c r="D317" s="35" t="s">
        <v>673</v>
      </c>
      <c r="E317" s="17"/>
      <c r="F317" s="17"/>
      <c r="G317" s="17"/>
      <c r="H317" s="17"/>
      <c r="I317" s="17"/>
      <c r="J317" s="17">
        <f t="shared" ref="J317:O317" si="63">J368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58"/>
        <v>0</v>
      </c>
    </row>
    <row r="318" spans="1:18" s="1" customFormat="1" ht="25.5" hidden="1" x14ac:dyDescent="0.2">
      <c r="A318" s="36"/>
      <c r="B318" s="18"/>
      <c r="C318" s="3"/>
      <c r="D318" s="24" t="s">
        <v>121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8"/>
        <v>0</v>
      </c>
    </row>
    <row r="319" spans="1:18" s="1" customFormat="1" ht="25.5" hidden="1" x14ac:dyDescent="0.2">
      <c r="A319" s="36"/>
      <c r="B319" s="18"/>
      <c r="C319" s="3"/>
      <c r="D319" s="69" t="s">
        <v>173</v>
      </c>
      <c r="E319" s="17"/>
      <c r="F319" s="17"/>
      <c r="G319" s="17"/>
      <c r="H319" s="17"/>
      <c r="I319" s="17"/>
      <c r="J319" s="17">
        <f t="shared" ref="J319:O319" si="64">J361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16">
        <f t="shared" si="58"/>
        <v>0</v>
      </c>
    </row>
    <row r="320" spans="1:18" ht="15" hidden="1" customHeight="1" x14ac:dyDescent="0.2">
      <c r="A320" s="62"/>
      <c r="B320" s="6"/>
      <c r="C320" s="7"/>
      <c r="D320" s="24" t="s">
        <v>647</v>
      </c>
      <c r="E320" s="25">
        <f>F320+I320</f>
        <v>0</v>
      </c>
      <c r="F320" s="25"/>
      <c r="G320" s="25"/>
      <c r="H320" s="25"/>
      <c r="I320" s="25"/>
      <c r="J320" s="17">
        <f>L320+O320</f>
        <v>0</v>
      </c>
      <c r="K320" s="33">
        <f>SUM(K381)</f>
        <v>0</v>
      </c>
      <c r="L320" s="17"/>
      <c r="M320" s="17"/>
      <c r="N320" s="17"/>
      <c r="O320" s="33">
        <f>O381</f>
        <v>0</v>
      </c>
      <c r="P320" s="13">
        <f t="shared" si="58"/>
        <v>0</v>
      </c>
    </row>
    <row r="321" spans="1:17" ht="25.5" x14ac:dyDescent="0.2">
      <c r="A321" s="41" t="s">
        <v>507</v>
      </c>
      <c r="B321" s="8"/>
      <c r="C321" s="7"/>
      <c r="D321" s="15" t="s">
        <v>136</v>
      </c>
      <c r="E321" s="29">
        <f>E322+E342+E371+E382+E344+E338+E369</f>
        <v>135153500</v>
      </c>
      <c r="F321" s="29">
        <f>F322+F342+F371+F382+F344+F338+F369</f>
        <v>135153500</v>
      </c>
      <c r="G321" s="29">
        <f>G322+G342+G371+G382</f>
        <v>8221100</v>
      </c>
      <c r="H321" s="29">
        <f>H322+H342+H371+H382</f>
        <v>14554000</v>
      </c>
      <c r="I321" s="29">
        <f>I322+I342+I371</f>
        <v>0</v>
      </c>
      <c r="J321" s="29">
        <f>J322+J324+J330+J334+J337+J340+J342+J345+J346+J353+J354+J362+J364+J367+J371+J378+J379+J380+J339+J332+J327+J365+J328+J338</f>
        <v>48472000</v>
      </c>
      <c r="K321" s="29">
        <f>K322+K324+K330+K334+K337+K340+K342+K345+K346+K353+K354+K362+K364+K367+K371+K378+K379+K380+K339+K332+K327+K365+K328+K338</f>
        <v>48472000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O322+O324+O330+O334+O337+O340+O342+O345+O346+O353+O354+O362+O364+O367+O371+O378+O379+O380+O339+O332+O327+O365+O328+O338</f>
        <v>48472000</v>
      </c>
      <c r="P321" s="13">
        <f t="shared" si="58"/>
        <v>183625500</v>
      </c>
      <c r="Q321" s="101"/>
    </row>
    <row r="322" spans="1:17" ht="25.5" x14ac:dyDescent="0.2">
      <c r="A322" s="41" t="s">
        <v>508</v>
      </c>
      <c r="B322" s="4" t="s">
        <v>362</v>
      </c>
      <c r="C322" s="4" t="s">
        <v>290</v>
      </c>
      <c r="D322" s="14" t="s">
        <v>73</v>
      </c>
      <c r="E322" s="11">
        <f t="shared" ref="E322:E376" si="65">F322+I322</f>
        <v>10724000</v>
      </c>
      <c r="F322" s="12">
        <f>10720000+400000-396000</f>
        <v>10724000</v>
      </c>
      <c r="G322" s="12">
        <v>8221100</v>
      </c>
      <c r="H322" s="12">
        <f>400000-396000</f>
        <v>4000</v>
      </c>
      <c r="I322" s="12"/>
      <c r="J322" s="11">
        <f t="shared" ref="J322:J370" si="66">L322+O322</f>
        <v>0</v>
      </c>
      <c r="K322" s="12"/>
      <c r="L322" s="12"/>
      <c r="M322" s="12"/>
      <c r="N322" s="12"/>
      <c r="O322" s="12">
        <f t="shared" ref="O322:O354" si="67">K322</f>
        <v>0</v>
      </c>
      <c r="P322" s="13">
        <f t="shared" ref="P322:P383" si="68">E322+J322</f>
        <v>10724000</v>
      </c>
    </row>
    <row r="323" spans="1:17" ht="16.5" hidden="1" customHeight="1" x14ac:dyDescent="0.2">
      <c r="A323" s="41" t="s">
        <v>509</v>
      </c>
      <c r="B323" s="20" t="s">
        <v>233</v>
      </c>
      <c r="C323" s="20" t="s">
        <v>306</v>
      </c>
      <c r="D323" s="5" t="s">
        <v>364</v>
      </c>
      <c r="E323" s="11">
        <f t="shared" si="65"/>
        <v>0</v>
      </c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 t="shared" si="67"/>
        <v>0</v>
      </c>
      <c r="P323" s="13">
        <f t="shared" si="68"/>
        <v>0</v>
      </c>
    </row>
    <row r="324" spans="1:17" hidden="1" x14ac:dyDescent="0.2">
      <c r="A324" s="41" t="s">
        <v>102</v>
      </c>
      <c r="B324" s="20" t="s">
        <v>79</v>
      </c>
      <c r="C324" s="20" t="s">
        <v>307</v>
      </c>
      <c r="D324" s="21" t="s">
        <v>88</v>
      </c>
      <c r="E324" s="11">
        <f t="shared" si="65"/>
        <v>0</v>
      </c>
      <c r="F324" s="12"/>
      <c r="G324" s="12"/>
      <c r="H324" s="12"/>
      <c r="I324" s="12"/>
      <c r="J324" s="11">
        <f t="shared" si="66"/>
        <v>0</v>
      </c>
      <c r="K324" s="12"/>
      <c r="L324" s="12"/>
      <c r="M324" s="12"/>
      <c r="N324" s="12"/>
      <c r="O324" s="12">
        <f t="shared" si="67"/>
        <v>0</v>
      </c>
      <c r="P324" s="13">
        <f t="shared" si="68"/>
        <v>0</v>
      </c>
    </row>
    <row r="325" spans="1:17" ht="38.25" hidden="1" x14ac:dyDescent="0.2">
      <c r="A325" s="41"/>
      <c r="B325" s="20"/>
      <c r="C325" s="20"/>
      <c r="D325" s="19" t="s">
        <v>43</v>
      </c>
      <c r="E325" s="11"/>
      <c r="F325" s="12"/>
      <c r="G325" s="12"/>
      <c r="H325" s="12"/>
      <c r="I325" s="12"/>
      <c r="J325" s="11">
        <f t="shared" si="66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4</v>
      </c>
      <c r="B326" s="20" t="s">
        <v>291</v>
      </c>
      <c r="C326" s="20" t="s">
        <v>308</v>
      </c>
      <c r="D326" s="21" t="s">
        <v>52</v>
      </c>
      <c r="E326" s="11">
        <f t="shared" si="65"/>
        <v>0</v>
      </c>
      <c r="F326" s="12"/>
      <c r="G326" s="12"/>
      <c r="H326" s="12"/>
      <c r="I326" s="12"/>
      <c r="J326" s="11">
        <f t="shared" si="66"/>
        <v>0</v>
      </c>
      <c r="K326" s="12"/>
      <c r="L326" s="12"/>
      <c r="M326" s="12"/>
      <c r="N326" s="12"/>
      <c r="O326" s="12">
        <f t="shared" si="67"/>
        <v>0</v>
      </c>
      <c r="P326" s="13">
        <f t="shared" si="68"/>
        <v>0</v>
      </c>
    </row>
    <row r="327" spans="1:17" ht="38.25" x14ac:dyDescent="0.2">
      <c r="A327" s="41" t="s">
        <v>152</v>
      </c>
      <c r="B327" s="20" t="s">
        <v>153</v>
      </c>
      <c r="C327" s="20" t="s">
        <v>309</v>
      </c>
      <c r="D327" s="5" t="s">
        <v>164</v>
      </c>
      <c r="E327" s="11">
        <f t="shared" si="65"/>
        <v>0</v>
      </c>
      <c r="F327" s="12"/>
      <c r="G327" s="12"/>
      <c r="H327" s="12"/>
      <c r="I327" s="12"/>
      <c r="J327" s="11">
        <f t="shared" si="66"/>
        <v>2000000</v>
      </c>
      <c r="K327" s="12">
        <v>2000000</v>
      </c>
      <c r="L327" s="12"/>
      <c r="M327" s="12"/>
      <c r="N327" s="12"/>
      <c r="O327" s="12">
        <f t="shared" si="67"/>
        <v>2000000</v>
      </c>
      <c r="P327" s="13">
        <f t="shared" si="68"/>
        <v>2000000</v>
      </c>
    </row>
    <row r="328" spans="1:17" ht="25.5" hidden="1" x14ac:dyDescent="0.2">
      <c r="A328" s="41" t="s">
        <v>119</v>
      </c>
      <c r="B328" s="20" t="s">
        <v>118</v>
      </c>
      <c r="C328" s="20" t="s">
        <v>309</v>
      </c>
      <c r="D328" s="5" t="s">
        <v>120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 t="shared" si="68"/>
        <v>0</v>
      </c>
    </row>
    <row r="329" spans="1:17" s="1" customFormat="1" ht="25.5" hidden="1" x14ac:dyDescent="0.2">
      <c r="A329" s="36"/>
      <c r="B329" s="22"/>
      <c r="C329" s="22"/>
      <c r="D329" s="24" t="s">
        <v>121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>K329</f>
        <v>0</v>
      </c>
      <c r="P329" s="16">
        <f t="shared" si="68"/>
        <v>0</v>
      </c>
    </row>
    <row r="330" spans="1:17" x14ac:dyDescent="0.2">
      <c r="A330" s="41" t="s">
        <v>528</v>
      </c>
      <c r="B330" s="4" t="s">
        <v>207</v>
      </c>
      <c r="C330" s="4" t="s">
        <v>180</v>
      </c>
      <c r="D330" s="5" t="s">
        <v>264</v>
      </c>
      <c r="E330" s="11">
        <f>F330+I330</f>
        <v>0</v>
      </c>
      <c r="F330" s="12"/>
      <c r="G330" s="12"/>
      <c r="H330" s="12"/>
      <c r="I330" s="12"/>
      <c r="J330" s="11">
        <f t="shared" si="66"/>
        <v>920000</v>
      </c>
      <c r="K330" s="12">
        <v>920000</v>
      </c>
      <c r="L330" s="12"/>
      <c r="M330" s="12"/>
      <c r="N330" s="12"/>
      <c r="O330" s="12">
        <f t="shared" si="67"/>
        <v>920000</v>
      </c>
      <c r="P330" s="13">
        <f t="shared" si="68"/>
        <v>920000</v>
      </c>
    </row>
    <row r="331" spans="1:17" s="1" customFormat="1" hidden="1" x14ac:dyDescent="0.2">
      <c r="A331" s="36"/>
      <c r="B331" s="3"/>
      <c r="C331" s="3"/>
      <c r="D331" s="24" t="s">
        <v>646</v>
      </c>
      <c r="E331" s="10"/>
      <c r="F331" s="17"/>
      <c r="G331" s="17"/>
      <c r="H331" s="17"/>
      <c r="I331" s="17"/>
      <c r="J331" s="10">
        <f t="shared" si="66"/>
        <v>0</v>
      </c>
      <c r="K331" s="17"/>
      <c r="L331" s="17"/>
      <c r="M331" s="17"/>
      <c r="N331" s="17"/>
      <c r="O331" s="17">
        <f t="shared" si="67"/>
        <v>0</v>
      </c>
      <c r="P331" s="13">
        <f t="shared" si="68"/>
        <v>0</v>
      </c>
    </row>
    <row r="332" spans="1:17" hidden="1" x14ac:dyDescent="0.2">
      <c r="A332" s="41" t="s">
        <v>674</v>
      </c>
      <c r="B332" s="4" t="s">
        <v>372</v>
      </c>
      <c r="C332" s="4" t="s">
        <v>181</v>
      </c>
      <c r="D332" s="5" t="s">
        <v>266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7" hidden="1" x14ac:dyDescent="0.2">
      <c r="A333" s="41" t="s">
        <v>529</v>
      </c>
      <c r="B333" s="4" t="s">
        <v>380</v>
      </c>
      <c r="C333" s="4"/>
      <c r="D333" s="14" t="s">
        <v>592</v>
      </c>
      <c r="E333" s="11">
        <f t="shared" si="65"/>
        <v>0</v>
      </c>
      <c r="F333" s="12"/>
      <c r="G333" s="12"/>
      <c r="H333" s="12"/>
      <c r="I333" s="12">
        <f>I334</f>
        <v>0</v>
      </c>
      <c r="J333" s="11">
        <f t="shared" si="66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7"/>
        <v>0</v>
      </c>
      <c r="P333" s="13">
        <f t="shared" si="68"/>
        <v>0</v>
      </c>
    </row>
    <row r="334" spans="1:17" s="1" customFormat="1" ht="25.5" hidden="1" x14ac:dyDescent="0.2">
      <c r="A334" s="36" t="s">
        <v>530</v>
      </c>
      <c r="B334" s="3" t="s">
        <v>383</v>
      </c>
      <c r="C334" s="3" t="s">
        <v>618</v>
      </c>
      <c r="D334" s="15" t="s">
        <v>382</v>
      </c>
      <c r="E334" s="10">
        <f t="shared" si="65"/>
        <v>0</v>
      </c>
      <c r="F334" s="17"/>
      <c r="G334" s="17"/>
      <c r="H334" s="17"/>
      <c r="I334" s="17"/>
      <c r="J334" s="10">
        <f t="shared" si="66"/>
        <v>0</v>
      </c>
      <c r="K334" s="17"/>
      <c r="L334" s="17"/>
      <c r="M334" s="17"/>
      <c r="N334" s="17"/>
      <c r="O334" s="12">
        <f t="shared" si="67"/>
        <v>0</v>
      </c>
      <c r="P334" s="16">
        <f t="shared" si="68"/>
        <v>0</v>
      </c>
    </row>
    <row r="335" spans="1:17" ht="25.5" hidden="1" x14ac:dyDescent="0.2">
      <c r="A335" s="41" t="s">
        <v>1</v>
      </c>
      <c r="B335" s="4" t="s">
        <v>227</v>
      </c>
      <c r="C335" s="20" t="s">
        <v>240</v>
      </c>
      <c r="D335" s="21" t="s">
        <v>459</v>
      </c>
      <c r="E335" s="11">
        <f t="shared" si="65"/>
        <v>0</v>
      </c>
      <c r="F335" s="12"/>
      <c r="G335" s="12"/>
      <c r="H335" s="12"/>
      <c r="I335" s="12"/>
      <c r="J335" s="11">
        <f t="shared" si="66"/>
        <v>0</v>
      </c>
      <c r="K335" s="12"/>
      <c r="L335" s="12"/>
      <c r="M335" s="12"/>
      <c r="N335" s="12"/>
      <c r="O335" s="12">
        <f t="shared" si="67"/>
        <v>0</v>
      </c>
      <c r="P335" s="13">
        <f t="shared" si="68"/>
        <v>0</v>
      </c>
    </row>
    <row r="336" spans="1:17" ht="25.5" hidden="1" x14ac:dyDescent="0.2">
      <c r="A336" s="41" t="s">
        <v>31</v>
      </c>
      <c r="B336" s="4" t="s">
        <v>312</v>
      </c>
      <c r="C336" s="22" t="s">
        <v>179</v>
      </c>
      <c r="D336" s="5" t="s">
        <v>262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x14ac:dyDescent="0.2">
      <c r="A337" s="41" t="s">
        <v>42</v>
      </c>
      <c r="B337" s="4" t="s">
        <v>472</v>
      </c>
      <c r="C337" s="22" t="s">
        <v>293</v>
      </c>
      <c r="D337" s="5" t="s">
        <v>471</v>
      </c>
      <c r="E337" s="11"/>
      <c r="F337" s="12"/>
      <c r="G337" s="12"/>
      <c r="H337" s="12"/>
      <c r="I337" s="12"/>
      <c r="J337" s="11">
        <f>L337+O337</f>
        <v>1000000</v>
      </c>
      <c r="K337" s="12">
        <v>1000000</v>
      </c>
      <c r="L337" s="12"/>
      <c r="M337" s="12"/>
      <c r="N337" s="12"/>
      <c r="O337" s="12">
        <f>K337</f>
        <v>1000000</v>
      </c>
      <c r="P337" s="13">
        <f>E337+J337</f>
        <v>1000000</v>
      </c>
    </row>
    <row r="338" spans="1:16" x14ac:dyDescent="0.2">
      <c r="A338" s="41" t="s">
        <v>151</v>
      </c>
      <c r="B338" s="4" t="s">
        <v>627</v>
      </c>
      <c r="C338" s="22" t="s">
        <v>243</v>
      </c>
      <c r="D338" s="5" t="s">
        <v>628</v>
      </c>
      <c r="E338" s="11">
        <f>F338</f>
        <v>0</v>
      </c>
      <c r="F338" s="12"/>
      <c r="G338" s="12"/>
      <c r="H338" s="12"/>
      <c r="I338" s="12"/>
      <c r="J338" s="11">
        <f>L338+O338</f>
        <v>200000</v>
      </c>
      <c r="K338" s="12">
        <v>200000</v>
      </c>
      <c r="L338" s="12"/>
      <c r="M338" s="12"/>
      <c r="N338" s="12"/>
      <c r="O338" s="12">
        <f>K338</f>
        <v>200000</v>
      </c>
      <c r="P338" s="13">
        <f>E338+J338</f>
        <v>200000</v>
      </c>
    </row>
    <row r="339" spans="1:16" x14ac:dyDescent="0.2">
      <c r="A339" s="41" t="s">
        <v>148</v>
      </c>
      <c r="B339" s="4" t="s">
        <v>474</v>
      </c>
      <c r="C339" s="22" t="s">
        <v>243</v>
      </c>
      <c r="D339" s="5" t="s">
        <v>476</v>
      </c>
      <c r="E339" s="11"/>
      <c r="F339" s="12"/>
      <c r="G339" s="12"/>
      <c r="H339" s="12"/>
      <c r="I339" s="12"/>
      <c r="J339" s="11">
        <f>L339+O339</f>
        <v>200000</v>
      </c>
      <c r="K339" s="12">
        <v>200000</v>
      </c>
      <c r="L339" s="12"/>
      <c r="M339" s="12"/>
      <c r="N339" s="12"/>
      <c r="O339" s="12">
        <f>K339</f>
        <v>200000</v>
      </c>
      <c r="P339" s="13">
        <f>E339+J339</f>
        <v>200000</v>
      </c>
    </row>
    <row r="340" spans="1:16" ht="25.5" x14ac:dyDescent="0.2">
      <c r="A340" s="41" t="s">
        <v>140</v>
      </c>
      <c r="B340" s="4" t="s">
        <v>526</v>
      </c>
      <c r="C340" s="4" t="s">
        <v>243</v>
      </c>
      <c r="D340" s="21" t="s">
        <v>527</v>
      </c>
      <c r="E340" s="11">
        <f>F340+I340</f>
        <v>0</v>
      </c>
      <c r="F340" s="12"/>
      <c r="G340" s="12"/>
      <c r="H340" s="12"/>
      <c r="I340" s="12"/>
      <c r="J340" s="11">
        <f>L340+O340</f>
        <v>2000000</v>
      </c>
      <c r="K340" s="12">
        <v>2000000</v>
      </c>
      <c r="L340" s="12"/>
      <c r="M340" s="12"/>
      <c r="N340" s="12"/>
      <c r="O340" s="12">
        <f>K340</f>
        <v>2000000</v>
      </c>
      <c r="P340" s="13">
        <f>E340+J340</f>
        <v>2000000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531</v>
      </c>
      <c r="B342" s="20" t="s">
        <v>478</v>
      </c>
      <c r="C342" s="20" t="s">
        <v>243</v>
      </c>
      <c r="D342" s="21" t="s">
        <v>477</v>
      </c>
      <c r="E342" s="11">
        <f t="shared" si="65"/>
        <v>72929500</v>
      </c>
      <c r="F342" s="30">
        <f>77929500-9500000+2500000+2000000</f>
        <v>72929500</v>
      </c>
      <c r="G342" s="30"/>
      <c r="H342" s="30">
        <f>12550000+2000000</f>
        <v>14550000</v>
      </c>
      <c r="I342" s="30"/>
      <c r="J342" s="11">
        <f t="shared" si="66"/>
        <v>1600000</v>
      </c>
      <c r="K342" s="30">
        <v>1600000</v>
      </c>
      <c r="L342" s="30"/>
      <c r="M342" s="30"/>
      <c r="N342" s="30"/>
      <c r="O342" s="12">
        <f t="shared" si="67"/>
        <v>1600000</v>
      </c>
      <c r="P342" s="13">
        <f t="shared" si="68"/>
        <v>74529500</v>
      </c>
    </row>
    <row r="343" spans="1:16" ht="25.5" hidden="1" x14ac:dyDescent="0.2">
      <c r="A343" s="41"/>
      <c r="B343" s="20"/>
      <c r="C343" s="20"/>
      <c r="D343" s="19" t="s">
        <v>681</v>
      </c>
      <c r="E343" s="10">
        <f>F343</f>
        <v>0</v>
      </c>
      <c r="F343" s="102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8"/>
        <v>0</v>
      </c>
    </row>
    <row r="344" spans="1:16" hidden="1" x14ac:dyDescent="0.2">
      <c r="A344" s="41" t="s">
        <v>149</v>
      </c>
      <c r="B344" s="20" t="s">
        <v>482</v>
      </c>
      <c r="C344" s="20" t="s">
        <v>243</v>
      </c>
      <c r="D344" s="5" t="s">
        <v>150</v>
      </c>
      <c r="E344" s="11">
        <f t="shared" si="65"/>
        <v>0</v>
      </c>
      <c r="F344" s="30"/>
      <c r="G344" s="30"/>
      <c r="H344" s="30"/>
      <c r="I344" s="30"/>
      <c r="J344" s="11">
        <f t="shared" si="66"/>
        <v>0</v>
      </c>
      <c r="K344" s="30"/>
      <c r="L344" s="30"/>
      <c r="M344" s="30"/>
      <c r="N344" s="30"/>
      <c r="O344" s="12">
        <f>K344</f>
        <v>0</v>
      </c>
      <c r="P344" s="13">
        <f>E344+J344</f>
        <v>0</v>
      </c>
    </row>
    <row r="345" spans="1:16" x14ac:dyDescent="0.2">
      <c r="A345" s="41" t="s">
        <v>40</v>
      </c>
      <c r="B345" s="81" t="s">
        <v>505</v>
      </c>
      <c r="C345" s="81" t="s">
        <v>335</v>
      </c>
      <c r="D345" s="5" t="s">
        <v>504</v>
      </c>
      <c r="E345" s="11">
        <f>F345+I345</f>
        <v>0</v>
      </c>
      <c r="F345" s="12"/>
      <c r="G345" s="12"/>
      <c r="H345" s="12"/>
      <c r="I345" s="12"/>
      <c r="J345" s="11">
        <f>L345+O345</f>
        <v>550000</v>
      </c>
      <c r="K345" s="12">
        <v>550000</v>
      </c>
      <c r="L345" s="12"/>
      <c r="M345" s="12"/>
      <c r="N345" s="12"/>
      <c r="O345" s="12">
        <f>K345</f>
        <v>550000</v>
      </c>
      <c r="P345" s="13">
        <f>E345+J345</f>
        <v>550000</v>
      </c>
    </row>
    <row r="346" spans="1:16" x14ac:dyDescent="0.2">
      <c r="A346" s="41" t="s">
        <v>535</v>
      </c>
      <c r="B346" s="4" t="s">
        <v>533</v>
      </c>
      <c r="C346" s="4" t="s">
        <v>534</v>
      </c>
      <c r="D346" s="14" t="s">
        <v>532</v>
      </c>
      <c r="E346" s="11">
        <f t="shared" si="65"/>
        <v>0</v>
      </c>
      <c r="F346" s="12"/>
      <c r="G346" s="12"/>
      <c r="H346" s="12"/>
      <c r="I346" s="12"/>
      <c r="J346" s="11">
        <f t="shared" si="66"/>
        <v>3355000</v>
      </c>
      <c r="K346" s="12">
        <v>3355000</v>
      </c>
      <c r="L346" s="12"/>
      <c r="M346" s="12"/>
      <c r="N346" s="12"/>
      <c r="O346" s="12">
        <f t="shared" si="67"/>
        <v>3355000</v>
      </c>
      <c r="P346" s="13">
        <f t="shared" si="68"/>
        <v>3355000</v>
      </c>
    </row>
    <row r="347" spans="1:16" s="1" customFormat="1" ht="25.5" hidden="1" x14ac:dyDescent="0.2">
      <c r="A347" s="36"/>
      <c r="B347" s="3"/>
      <c r="C347" s="3"/>
      <c r="D347" s="19" t="s">
        <v>681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8"/>
        <v>0</v>
      </c>
    </row>
    <row r="348" spans="1:16" s="1" customFormat="1" ht="12.6" hidden="1" customHeight="1" x14ac:dyDescent="0.2">
      <c r="A348" s="36"/>
      <c r="B348" s="3"/>
      <c r="C348" s="3"/>
      <c r="D348" s="19" t="s">
        <v>646</v>
      </c>
      <c r="E348" s="10"/>
      <c r="F348" s="17"/>
      <c r="G348" s="17"/>
      <c r="H348" s="17"/>
      <c r="I348" s="17"/>
      <c r="J348" s="10">
        <f t="shared" si="66"/>
        <v>0</v>
      </c>
      <c r="K348" s="17"/>
      <c r="L348" s="17"/>
      <c r="M348" s="17"/>
      <c r="N348" s="17"/>
      <c r="O348" s="17">
        <f>K348</f>
        <v>0</v>
      </c>
      <c r="P348" s="16">
        <f>E348+J348</f>
        <v>0</v>
      </c>
    </row>
    <row r="349" spans="1:16" hidden="1" x14ac:dyDescent="0.2">
      <c r="A349" s="41" t="s">
        <v>538</v>
      </c>
      <c r="B349" s="4" t="s">
        <v>537</v>
      </c>
      <c r="C349" s="4"/>
      <c r="D349" s="21" t="s">
        <v>536</v>
      </c>
      <c r="E349" s="11">
        <f t="shared" si="65"/>
        <v>0</v>
      </c>
      <c r="F349" s="12"/>
      <c r="G349" s="12"/>
      <c r="H349" s="12"/>
      <c r="I349" s="12"/>
      <c r="J349" s="11">
        <f t="shared" si="66"/>
        <v>0</v>
      </c>
      <c r="K349" s="12"/>
      <c r="L349" s="12"/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41</v>
      </c>
      <c r="E350" s="10"/>
      <c r="F350" s="17"/>
      <c r="G350" s="17"/>
      <c r="H350" s="17"/>
      <c r="I350" s="17"/>
      <c r="J350" s="11">
        <f t="shared" si="66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646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542</v>
      </c>
      <c r="B352" s="3" t="s">
        <v>539</v>
      </c>
      <c r="C352" s="3" t="s">
        <v>534</v>
      </c>
      <c r="D352" s="19" t="s">
        <v>545</v>
      </c>
      <c r="E352" s="11">
        <f t="shared" si="65"/>
        <v>0</v>
      </c>
      <c r="F352" s="17"/>
      <c r="G352" s="17"/>
      <c r="H352" s="17"/>
      <c r="I352" s="17"/>
      <c r="J352" s="11">
        <f t="shared" si="66"/>
        <v>0</v>
      </c>
      <c r="K352" s="17"/>
      <c r="L352" s="17"/>
      <c r="M352" s="17"/>
      <c r="N352" s="17"/>
      <c r="O352" s="12">
        <f t="shared" si="67"/>
        <v>0</v>
      </c>
      <c r="P352" s="13">
        <f t="shared" si="68"/>
        <v>0</v>
      </c>
    </row>
    <row r="353" spans="1:16" s="1" customFormat="1" hidden="1" x14ac:dyDescent="0.2">
      <c r="A353" s="36" t="s">
        <v>543</v>
      </c>
      <c r="B353" s="3" t="s">
        <v>540</v>
      </c>
      <c r="C353" s="3" t="s">
        <v>534</v>
      </c>
      <c r="D353" s="19" t="s">
        <v>546</v>
      </c>
      <c r="E353" s="11">
        <f t="shared" si="65"/>
        <v>0</v>
      </c>
      <c r="F353" s="17"/>
      <c r="G353" s="17"/>
      <c r="H353" s="17"/>
      <c r="I353" s="17"/>
      <c r="J353" s="11">
        <f t="shared" si="66"/>
        <v>0</v>
      </c>
      <c r="K353" s="17"/>
      <c r="L353" s="17"/>
      <c r="M353" s="17"/>
      <c r="N353" s="17"/>
      <c r="O353" s="12">
        <f t="shared" si="67"/>
        <v>0</v>
      </c>
      <c r="P353" s="13">
        <f t="shared" si="68"/>
        <v>0</v>
      </c>
    </row>
    <row r="354" spans="1:16" s="1" customFormat="1" x14ac:dyDescent="0.2">
      <c r="A354" s="36" t="s">
        <v>544</v>
      </c>
      <c r="B354" s="3" t="s">
        <v>541</v>
      </c>
      <c r="C354" s="3" t="s">
        <v>534</v>
      </c>
      <c r="D354" s="19" t="s">
        <v>547</v>
      </c>
      <c r="E354" s="11">
        <f t="shared" si="65"/>
        <v>0</v>
      </c>
      <c r="F354" s="17"/>
      <c r="G354" s="17"/>
      <c r="H354" s="17"/>
      <c r="I354" s="17"/>
      <c r="J354" s="11">
        <f t="shared" si="66"/>
        <v>550000</v>
      </c>
      <c r="K354" s="17">
        <v>550000</v>
      </c>
      <c r="L354" s="17"/>
      <c r="M354" s="17"/>
      <c r="N354" s="17"/>
      <c r="O354" s="12">
        <f t="shared" si="67"/>
        <v>550000</v>
      </c>
      <c r="P354" s="13">
        <f t="shared" si="68"/>
        <v>550000</v>
      </c>
    </row>
    <row r="355" spans="1:16" ht="25.5" hidden="1" x14ac:dyDescent="0.2">
      <c r="A355" s="41">
        <v>4713100</v>
      </c>
      <c r="B355" s="4" t="s">
        <v>324</v>
      </c>
      <c r="C355" s="4"/>
      <c r="D355" s="21" t="s">
        <v>191</v>
      </c>
      <c r="E355" s="11">
        <f>E356</f>
        <v>0</v>
      </c>
      <c r="F355" s="11">
        <f t="shared" ref="F355:O355" si="69">F356</f>
        <v>0</v>
      </c>
      <c r="G355" s="11">
        <f t="shared" si="69"/>
        <v>0</v>
      </c>
      <c r="H355" s="11">
        <f t="shared" si="69"/>
        <v>0</v>
      </c>
      <c r="I355" s="11">
        <f t="shared" si="69"/>
        <v>0</v>
      </c>
      <c r="J355" s="11">
        <f t="shared" si="66"/>
        <v>0</v>
      </c>
      <c r="K355" s="11"/>
      <c r="L355" s="11">
        <f t="shared" si="69"/>
        <v>0</v>
      </c>
      <c r="M355" s="11">
        <f t="shared" si="69"/>
        <v>0</v>
      </c>
      <c r="N355" s="11">
        <f t="shared" si="69"/>
        <v>0</v>
      </c>
      <c r="O355" s="11">
        <f t="shared" si="69"/>
        <v>0</v>
      </c>
      <c r="P355" s="13">
        <f t="shared" si="68"/>
        <v>0</v>
      </c>
    </row>
    <row r="356" spans="1:16" s="1" customFormat="1" hidden="1" x14ac:dyDescent="0.2">
      <c r="A356" s="36">
        <v>4713105</v>
      </c>
      <c r="B356" s="3" t="s">
        <v>226</v>
      </c>
      <c r="C356" s="3" t="s">
        <v>233</v>
      </c>
      <c r="D356" s="24" t="s">
        <v>279</v>
      </c>
      <c r="E356" s="10">
        <f>F356+I356</f>
        <v>0</v>
      </c>
      <c r="F356" s="33"/>
      <c r="G356" s="33"/>
      <c r="H356" s="33"/>
      <c r="I356" s="33"/>
      <c r="J356" s="11">
        <f t="shared" si="66"/>
        <v>0</v>
      </c>
      <c r="K356" s="17"/>
      <c r="L356" s="33"/>
      <c r="M356" s="33"/>
      <c r="N356" s="33"/>
      <c r="O356" s="17">
        <f>K356</f>
        <v>0</v>
      </c>
      <c r="P356" s="13">
        <f t="shared" si="68"/>
        <v>0</v>
      </c>
    </row>
    <row r="357" spans="1:16" hidden="1" x14ac:dyDescent="0.2">
      <c r="A357" s="41">
        <v>4715040</v>
      </c>
      <c r="B357" s="20" t="s">
        <v>313</v>
      </c>
      <c r="C357" s="20"/>
      <c r="D357" s="5" t="s">
        <v>314</v>
      </c>
      <c r="E357" s="11">
        <f>E358</f>
        <v>0</v>
      </c>
      <c r="F357" s="11">
        <f t="shared" ref="F357:O357" si="70">F358</f>
        <v>0</v>
      </c>
      <c r="G357" s="11">
        <f t="shared" si="70"/>
        <v>0</v>
      </c>
      <c r="H357" s="11">
        <f t="shared" si="70"/>
        <v>0</v>
      </c>
      <c r="I357" s="11">
        <f t="shared" si="70"/>
        <v>0</v>
      </c>
      <c r="J357" s="11">
        <f t="shared" si="66"/>
        <v>0</v>
      </c>
      <c r="K357" s="11"/>
      <c r="L357" s="11">
        <f t="shared" si="70"/>
        <v>0</v>
      </c>
      <c r="M357" s="11">
        <f t="shared" si="70"/>
        <v>0</v>
      </c>
      <c r="N357" s="11">
        <f t="shared" si="70"/>
        <v>0</v>
      </c>
      <c r="O357" s="11">
        <f t="shared" si="70"/>
        <v>0</v>
      </c>
      <c r="P357" s="13">
        <f t="shared" si="68"/>
        <v>0</v>
      </c>
    </row>
    <row r="358" spans="1:16" hidden="1" x14ac:dyDescent="0.2">
      <c r="A358" s="74">
        <v>4715041</v>
      </c>
      <c r="B358" s="22" t="s">
        <v>315</v>
      </c>
      <c r="C358" s="22" t="s">
        <v>179</v>
      </c>
      <c r="D358" s="24" t="s">
        <v>316</v>
      </c>
      <c r="E358" s="11">
        <f>F358+I358</f>
        <v>0</v>
      </c>
      <c r="F358" s="33"/>
      <c r="G358" s="33"/>
      <c r="H358" s="33"/>
      <c r="I358" s="33"/>
      <c r="J358" s="11">
        <f t="shared" si="66"/>
        <v>0</v>
      </c>
      <c r="K358" s="12"/>
      <c r="L358" s="33"/>
      <c r="M358" s="33"/>
      <c r="N358" s="33"/>
      <c r="O358" s="17">
        <f>K358</f>
        <v>0</v>
      </c>
      <c r="P358" s="13">
        <f t="shared" si="68"/>
        <v>0</v>
      </c>
    </row>
    <row r="359" spans="1:16" hidden="1" x14ac:dyDescent="0.2">
      <c r="A359" s="41">
        <v>4716050</v>
      </c>
      <c r="B359" s="4" t="s">
        <v>325</v>
      </c>
      <c r="C359" s="4"/>
      <c r="D359" s="47" t="s">
        <v>253</v>
      </c>
      <c r="E359" s="11">
        <f t="shared" si="65"/>
        <v>0</v>
      </c>
      <c r="F359" s="30"/>
      <c r="G359" s="30"/>
      <c r="H359" s="30"/>
      <c r="I359" s="30"/>
      <c r="J359" s="11">
        <f t="shared" si="66"/>
        <v>0</v>
      </c>
      <c r="K359" s="30"/>
      <c r="L359" s="30"/>
      <c r="M359" s="30"/>
      <c r="N359" s="30"/>
      <c r="O359" s="30">
        <f>O360</f>
        <v>0</v>
      </c>
      <c r="P359" s="13">
        <f t="shared" si="68"/>
        <v>0</v>
      </c>
    </row>
    <row r="360" spans="1:16" s="1" customFormat="1" hidden="1" x14ac:dyDescent="0.2">
      <c r="A360" s="36">
        <v>4716051</v>
      </c>
      <c r="B360" s="3" t="s">
        <v>229</v>
      </c>
      <c r="C360" s="3" t="s">
        <v>243</v>
      </c>
      <c r="D360" s="90" t="s">
        <v>254</v>
      </c>
      <c r="E360" s="11">
        <f t="shared" si="65"/>
        <v>0</v>
      </c>
      <c r="F360" s="33"/>
      <c r="G360" s="33"/>
      <c r="H360" s="33"/>
      <c r="I360" s="33"/>
      <c r="J360" s="11">
        <f t="shared" si="66"/>
        <v>0</v>
      </c>
      <c r="K360" s="33"/>
      <c r="L360" s="33"/>
      <c r="M360" s="33"/>
      <c r="N360" s="33"/>
      <c r="O360" s="17">
        <f t="shared" ref="O360:O368" si="71">K360</f>
        <v>0</v>
      </c>
      <c r="P360" s="13">
        <f t="shared" si="68"/>
        <v>0</v>
      </c>
    </row>
    <row r="361" spans="1:16" s="1" customFormat="1" ht="25.5" hidden="1" x14ac:dyDescent="0.2">
      <c r="A361" s="36"/>
      <c r="B361" s="3"/>
      <c r="C361" s="3"/>
      <c r="D361" s="69" t="s">
        <v>173</v>
      </c>
      <c r="E361" s="11"/>
      <c r="F361" s="33"/>
      <c r="G361" s="33"/>
      <c r="H361" s="33"/>
      <c r="I361" s="33"/>
      <c r="J361" s="10">
        <f t="shared" si="66"/>
        <v>0</v>
      </c>
      <c r="K361" s="33"/>
      <c r="L361" s="33"/>
      <c r="M361" s="33"/>
      <c r="N361" s="33"/>
      <c r="O361" s="33">
        <f>K361</f>
        <v>0</v>
      </c>
      <c r="P361" s="13">
        <f t="shared" si="68"/>
        <v>0</v>
      </c>
    </row>
    <row r="362" spans="1:16" ht="15.75" customHeight="1" x14ac:dyDescent="0.2">
      <c r="A362" s="41" t="s">
        <v>640</v>
      </c>
      <c r="B362" s="4" t="s">
        <v>641</v>
      </c>
      <c r="C362" s="4" t="s">
        <v>534</v>
      </c>
      <c r="D362" s="21" t="s">
        <v>30</v>
      </c>
      <c r="E362" s="11">
        <f t="shared" si="65"/>
        <v>0</v>
      </c>
      <c r="F362" s="12"/>
      <c r="G362" s="12"/>
      <c r="H362" s="12"/>
      <c r="I362" s="12"/>
      <c r="J362" s="11">
        <f t="shared" si="66"/>
        <v>270000</v>
      </c>
      <c r="K362" s="12">
        <v>270000</v>
      </c>
      <c r="L362" s="12"/>
      <c r="M362" s="12"/>
      <c r="N362" s="12"/>
      <c r="O362" s="12">
        <f>K362</f>
        <v>270000</v>
      </c>
      <c r="P362" s="13">
        <f t="shared" si="68"/>
        <v>270000</v>
      </c>
    </row>
    <row r="363" spans="1:16" ht="27.75" hidden="1" customHeight="1" x14ac:dyDescent="0.2">
      <c r="A363" s="41" t="s">
        <v>654</v>
      </c>
      <c r="B363" s="4" t="s">
        <v>655</v>
      </c>
      <c r="C363" s="4"/>
      <c r="D363" s="21" t="s">
        <v>656</v>
      </c>
      <c r="E363" s="11">
        <f t="shared" si="65"/>
        <v>0</v>
      </c>
      <c r="F363" s="12"/>
      <c r="G363" s="12"/>
      <c r="H363" s="12"/>
      <c r="I363" s="12"/>
      <c r="J363" s="11">
        <f t="shared" si="66"/>
        <v>0</v>
      </c>
      <c r="K363" s="12"/>
      <c r="L363" s="12"/>
      <c r="M363" s="12"/>
      <c r="N363" s="12"/>
      <c r="O363" s="12">
        <f t="shared" si="71"/>
        <v>0</v>
      </c>
      <c r="P363" s="13">
        <f t="shared" si="68"/>
        <v>0</v>
      </c>
    </row>
    <row r="364" spans="1:16" s="1" customFormat="1" ht="25.5" x14ac:dyDescent="0.2">
      <c r="A364" s="36" t="s">
        <v>657</v>
      </c>
      <c r="B364" s="3" t="s">
        <v>658</v>
      </c>
      <c r="C364" s="3" t="s">
        <v>296</v>
      </c>
      <c r="D364" s="19" t="s">
        <v>659</v>
      </c>
      <c r="E364" s="10">
        <f t="shared" si="65"/>
        <v>0</v>
      </c>
      <c r="F364" s="17"/>
      <c r="G364" s="17"/>
      <c r="H364" s="17"/>
      <c r="I364" s="17"/>
      <c r="J364" s="10">
        <f t="shared" si="66"/>
        <v>320000</v>
      </c>
      <c r="K364" s="17">
        <v>320000</v>
      </c>
      <c r="L364" s="17"/>
      <c r="M364" s="17"/>
      <c r="N364" s="17"/>
      <c r="O364" s="17">
        <f t="shared" si="71"/>
        <v>320000</v>
      </c>
      <c r="P364" s="16">
        <f t="shared" si="68"/>
        <v>320000</v>
      </c>
    </row>
    <row r="365" spans="1:16" ht="25.5" hidden="1" x14ac:dyDescent="0.2">
      <c r="A365" s="41" t="s">
        <v>682</v>
      </c>
      <c r="B365" s="4" t="s">
        <v>679</v>
      </c>
      <c r="C365" s="4" t="s">
        <v>296</v>
      </c>
      <c r="D365" s="21" t="s">
        <v>680</v>
      </c>
      <c r="E365" s="11">
        <f t="shared" si="65"/>
        <v>0</v>
      </c>
      <c r="F365" s="12"/>
      <c r="G365" s="12"/>
      <c r="H365" s="12"/>
      <c r="I365" s="12"/>
      <c r="J365" s="11">
        <f t="shared" si="66"/>
        <v>0</v>
      </c>
      <c r="K365" s="12"/>
      <c r="L365" s="12"/>
      <c r="M365" s="12"/>
      <c r="N365" s="12"/>
      <c r="O365" s="12">
        <f t="shared" si="71"/>
        <v>0</v>
      </c>
      <c r="P365" s="13">
        <f t="shared" si="68"/>
        <v>0</v>
      </c>
    </row>
    <row r="366" spans="1:16" s="1" customFormat="1" ht="25.5" hidden="1" x14ac:dyDescent="0.2">
      <c r="A366" s="36"/>
      <c r="B366" s="3"/>
      <c r="C366" s="3"/>
      <c r="D366" s="19" t="s">
        <v>681</v>
      </c>
      <c r="E366" s="10">
        <f t="shared" si="65"/>
        <v>0</v>
      </c>
      <c r="F366" s="17"/>
      <c r="G366" s="17"/>
      <c r="H366" s="17"/>
      <c r="I366" s="17"/>
      <c r="J366" s="10">
        <f t="shared" si="66"/>
        <v>0</v>
      </c>
      <c r="K366" s="17"/>
      <c r="L366" s="17"/>
      <c r="M366" s="17"/>
      <c r="N366" s="17"/>
      <c r="O366" s="17">
        <f t="shared" si="71"/>
        <v>0</v>
      </c>
      <c r="P366" s="16">
        <f t="shared" si="68"/>
        <v>0</v>
      </c>
    </row>
    <row r="367" spans="1:16" s="1" customFormat="1" ht="25.5" x14ac:dyDescent="0.2">
      <c r="A367" s="36" t="s">
        <v>671</v>
      </c>
      <c r="B367" s="3" t="s">
        <v>669</v>
      </c>
      <c r="C367" s="3" t="s">
        <v>296</v>
      </c>
      <c r="D367" s="35" t="s">
        <v>672</v>
      </c>
      <c r="E367" s="10">
        <f t="shared" si="65"/>
        <v>0</v>
      </c>
      <c r="F367" s="17"/>
      <c r="G367" s="17"/>
      <c r="H367" s="17"/>
      <c r="I367" s="17"/>
      <c r="J367" s="10">
        <f t="shared" si="66"/>
        <v>19132000</v>
      </c>
      <c r="K367" s="17">
        <v>19132000</v>
      </c>
      <c r="L367" s="17"/>
      <c r="M367" s="17"/>
      <c r="N367" s="17"/>
      <c r="O367" s="17">
        <f t="shared" si="71"/>
        <v>19132000</v>
      </c>
      <c r="P367" s="16">
        <f t="shared" si="68"/>
        <v>19132000</v>
      </c>
    </row>
    <row r="368" spans="1:16" s="1" customFormat="1" ht="25.5" hidden="1" x14ac:dyDescent="0.2">
      <c r="A368" s="36"/>
      <c r="B368" s="3"/>
      <c r="C368" s="3"/>
      <c r="D368" s="35" t="s">
        <v>673</v>
      </c>
      <c r="E368" s="10"/>
      <c r="F368" s="17"/>
      <c r="G368" s="17"/>
      <c r="H368" s="17"/>
      <c r="I368" s="17"/>
      <c r="J368" s="10">
        <f t="shared" si="66"/>
        <v>0</v>
      </c>
      <c r="K368" s="17"/>
      <c r="L368" s="17"/>
      <c r="M368" s="17"/>
      <c r="N368" s="17"/>
      <c r="O368" s="17">
        <f t="shared" si="71"/>
        <v>0</v>
      </c>
      <c r="P368" s="16">
        <f t="shared" si="68"/>
        <v>0</v>
      </c>
    </row>
    <row r="369" spans="1:18" hidden="1" x14ac:dyDescent="0.2">
      <c r="A369" s="41" t="s">
        <v>125</v>
      </c>
      <c r="B369" s="8" t="s">
        <v>126</v>
      </c>
      <c r="C369" s="4" t="s">
        <v>155</v>
      </c>
      <c r="D369" s="77" t="s">
        <v>127</v>
      </c>
      <c r="E369" s="11">
        <f t="shared" si="65"/>
        <v>0</v>
      </c>
      <c r="F369" s="12"/>
      <c r="G369" s="12"/>
      <c r="H369" s="12"/>
      <c r="I369" s="12"/>
      <c r="J369" s="10">
        <f t="shared" si="66"/>
        <v>0</v>
      </c>
      <c r="K369" s="12"/>
      <c r="L369" s="12"/>
      <c r="M369" s="12"/>
      <c r="N369" s="12"/>
      <c r="O369" s="12">
        <f>K369</f>
        <v>0</v>
      </c>
      <c r="P369" s="13">
        <f t="shared" si="68"/>
        <v>0</v>
      </c>
    </row>
    <row r="370" spans="1:18" s="1" customFormat="1" ht="51" hidden="1" x14ac:dyDescent="0.2">
      <c r="A370" s="36"/>
      <c r="B370" s="18"/>
      <c r="C370" s="3"/>
      <c r="D370" s="35" t="s">
        <v>60</v>
      </c>
      <c r="E370" s="10"/>
      <c r="F370" s="17"/>
      <c r="G370" s="17"/>
      <c r="H370" s="17"/>
      <c r="I370" s="17"/>
      <c r="J370" s="10">
        <f t="shared" si="66"/>
        <v>0</v>
      </c>
      <c r="K370" s="17"/>
      <c r="L370" s="17"/>
      <c r="M370" s="17"/>
      <c r="N370" s="17"/>
      <c r="O370" s="17"/>
      <c r="P370" s="13">
        <f t="shared" si="68"/>
        <v>0</v>
      </c>
    </row>
    <row r="371" spans="1:18" s="1" customFormat="1" ht="25.5" x14ac:dyDescent="0.2">
      <c r="A371" s="36" t="s">
        <v>22</v>
      </c>
      <c r="B371" s="22" t="s">
        <v>494</v>
      </c>
      <c r="C371" s="3" t="s">
        <v>244</v>
      </c>
      <c r="D371" s="19" t="s">
        <v>493</v>
      </c>
      <c r="E371" s="10">
        <f t="shared" si="65"/>
        <v>51500000</v>
      </c>
      <c r="F371" s="17">
        <v>51500000</v>
      </c>
      <c r="G371" s="17"/>
      <c r="H371" s="17"/>
      <c r="I371" s="17"/>
      <c r="J371" s="11">
        <f t="shared" ref="J371:J377" si="72">L371+O371</f>
        <v>11675000</v>
      </c>
      <c r="K371" s="17">
        <v>11675000</v>
      </c>
      <c r="L371" s="17"/>
      <c r="M371" s="17"/>
      <c r="N371" s="17"/>
      <c r="O371" s="17">
        <f>K371</f>
        <v>11675000</v>
      </c>
      <c r="P371" s="16">
        <f t="shared" si="68"/>
        <v>63175000</v>
      </c>
    </row>
    <row r="372" spans="1:18" s="1" customFormat="1" ht="25.5" hidden="1" x14ac:dyDescent="0.2">
      <c r="A372" s="36"/>
      <c r="B372" s="3"/>
      <c r="C372" s="3"/>
      <c r="D372" s="35" t="s">
        <v>673</v>
      </c>
      <c r="E372" s="10">
        <f t="shared" si="65"/>
        <v>0</v>
      </c>
      <c r="F372" s="17"/>
      <c r="G372" s="17"/>
      <c r="H372" s="17"/>
      <c r="I372" s="17"/>
      <c r="J372" s="11">
        <f t="shared" si="72"/>
        <v>0</v>
      </c>
      <c r="K372" s="17"/>
      <c r="L372" s="17"/>
      <c r="M372" s="17"/>
      <c r="N372" s="17"/>
      <c r="O372" s="17">
        <f>K372</f>
        <v>0</v>
      </c>
      <c r="P372" s="16">
        <f t="shared" si="68"/>
        <v>0</v>
      </c>
    </row>
    <row r="373" spans="1:18" hidden="1" x14ac:dyDescent="0.2">
      <c r="A373" s="41" t="s">
        <v>29</v>
      </c>
      <c r="B373" s="3" t="s">
        <v>359</v>
      </c>
      <c r="C373" s="3" t="s">
        <v>296</v>
      </c>
      <c r="D373" s="73" t="s">
        <v>360</v>
      </c>
      <c r="E373" s="10">
        <f t="shared" si="65"/>
        <v>0</v>
      </c>
      <c r="F373" s="12"/>
      <c r="G373" s="12"/>
      <c r="H373" s="12"/>
      <c r="I373" s="12"/>
      <c r="J373" s="11">
        <f t="shared" si="72"/>
        <v>0</v>
      </c>
      <c r="K373" s="12"/>
      <c r="L373" s="12"/>
      <c r="M373" s="12"/>
      <c r="N373" s="12"/>
      <c r="O373" s="17">
        <f>K373</f>
        <v>0</v>
      </c>
      <c r="P373" s="16">
        <f t="shared" si="68"/>
        <v>0</v>
      </c>
    </row>
    <row r="374" spans="1:18" hidden="1" x14ac:dyDescent="0.2">
      <c r="A374" s="41" t="s">
        <v>47</v>
      </c>
      <c r="B374" s="20" t="s">
        <v>634</v>
      </c>
      <c r="C374" s="20" t="s">
        <v>298</v>
      </c>
      <c r="D374" s="24" t="s">
        <v>302</v>
      </c>
      <c r="E374" s="10">
        <f t="shared" si="65"/>
        <v>0</v>
      </c>
      <c r="F374" s="30"/>
      <c r="G374" s="30"/>
      <c r="H374" s="30"/>
      <c r="I374" s="30"/>
      <c r="J374" s="11">
        <f t="shared" si="72"/>
        <v>0</v>
      </c>
      <c r="K374" s="30"/>
      <c r="L374" s="30"/>
      <c r="M374" s="30"/>
      <c r="N374" s="30"/>
      <c r="O374" s="12"/>
      <c r="P374" s="13">
        <f t="shared" si="68"/>
        <v>0</v>
      </c>
    </row>
    <row r="375" spans="1:18" ht="15" hidden="1" customHeight="1" x14ac:dyDescent="0.2">
      <c r="A375" s="41"/>
      <c r="B375" s="20"/>
      <c r="C375" s="20"/>
      <c r="D375" s="24" t="s">
        <v>647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45</v>
      </c>
      <c r="B376" s="22" t="s">
        <v>46</v>
      </c>
      <c r="C376" s="22" t="s">
        <v>525</v>
      </c>
      <c r="D376" s="21" t="s">
        <v>48</v>
      </c>
      <c r="E376" s="10">
        <f t="shared" si="65"/>
        <v>0</v>
      </c>
      <c r="F376" s="33"/>
      <c r="G376" s="33"/>
      <c r="H376" s="33"/>
      <c r="I376" s="33"/>
      <c r="J376" s="10">
        <f t="shared" si="72"/>
        <v>0</v>
      </c>
      <c r="K376" s="33"/>
      <c r="L376" s="33"/>
      <c r="M376" s="33"/>
      <c r="N376" s="33"/>
      <c r="O376" s="33"/>
      <c r="P376" s="16">
        <f t="shared" si="68"/>
        <v>0</v>
      </c>
    </row>
    <row r="377" spans="1:18" s="1" customFormat="1" ht="25.5" hidden="1" x14ac:dyDescent="0.2">
      <c r="A377" s="36"/>
      <c r="B377" s="22"/>
      <c r="C377" s="22"/>
      <c r="D377" s="24" t="s">
        <v>44</v>
      </c>
      <c r="E377" s="10"/>
      <c r="F377" s="33"/>
      <c r="G377" s="33"/>
      <c r="H377" s="33"/>
      <c r="I377" s="33"/>
      <c r="J377" s="10">
        <f t="shared" si="72"/>
        <v>0</v>
      </c>
      <c r="K377" s="33"/>
      <c r="L377" s="33"/>
      <c r="M377" s="33"/>
      <c r="N377" s="33"/>
      <c r="O377" s="33">
        <f>O376</f>
        <v>0</v>
      </c>
      <c r="P377" s="16">
        <f t="shared" si="68"/>
        <v>0</v>
      </c>
    </row>
    <row r="378" spans="1:18" hidden="1" x14ac:dyDescent="0.2">
      <c r="A378" s="41" t="s">
        <v>141</v>
      </c>
      <c r="B378" s="20" t="s">
        <v>351</v>
      </c>
      <c r="C378" s="4" t="s">
        <v>297</v>
      </c>
      <c r="D378" s="47" t="s">
        <v>252</v>
      </c>
      <c r="E378" s="11"/>
      <c r="F378" s="30"/>
      <c r="G378" s="30"/>
      <c r="H378" s="30"/>
      <c r="I378" s="30"/>
      <c r="J378" s="11">
        <f>L378+O378</f>
        <v>0</v>
      </c>
      <c r="K378" s="30"/>
      <c r="L378" s="30"/>
      <c r="M378" s="30"/>
      <c r="N378" s="30"/>
      <c r="O378" s="12">
        <f>K378</f>
        <v>0</v>
      </c>
      <c r="P378" s="13">
        <f>E378+J378</f>
        <v>0</v>
      </c>
    </row>
    <row r="379" spans="1:18" x14ac:dyDescent="0.2">
      <c r="A379" s="41" t="s">
        <v>142</v>
      </c>
      <c r="B379" s="4" t="s">
        <v>350</v>
      </c>
      <c r="C379" s="4" t="s">
        <v>296</v>
      </c>
      <c r="D379" s="72" t="s">
        <v>502</v>
      </c>
      <c r="E379" s="11">
        <f>F379+I379</f>
        <v>0</v>
      </c>
      <c r="F379" s="11"/>
      <c r="G379" s="11"/>
      <c r="H379" s="11"/>
      <c r="I379" s="11"/>
      <c r="J379" s="11">
        <f>L379+O379</f>
        <v>4700000</v>
      </c>
      <c r="K379" s="11">
        <v>4700000</v>
      </c>
      <c r="L379" s="11"/>
      <c r="M379" s="11"/>
      <c r="N379" s="11"/>
      <c r="O379" s="12">
        <f>K379</f>
        <v>4700000</v>
      </c>
      <c r="P379" s="13">
        <f>E379+J379</f>
        <v>4700000</v>
      </c>
    </row>
    <row r="380" spans="1:18" s="1" customFormat="1" hidden="1" x14ac:dyDescent="0.2">
      <c r="A380" s="36" t="s">
        <v>47</v>
      </c>
      <c r="B380" s="22" t="s">
        <v>634</v>
      </c>
      <c r="C380" s="4" t="s">
        <v>298</v>
      </c>
      <c r="D380" s="14" t="s">
        <v>302</v>
      </c>
      <c r="E380" s="11"/>
      <c r="F380" s="33"/>
      <c r="G380" s="33"/>
      <c r="H380" s="33"/>
      <c r="I380" s="33"/>
      <c r="J380" s="11">
        <f>L380+O380</f>
        <v>0</v>
      </c>
      <c r="K380" s="33"/>
      <c r="L380" s="33"/>
      <c r="M380" s="33"/>
      <c r="N380" s="33"/>
      <c r="O380" s="33">
        <f>O381</f>
        <v>0</v>
      </c>
      <c r="P380" s="13">
        <f>E380+J380</f>
        <v>0</v>
      </c>
    </row>
    <row r="381" spans="1:18" s="1" customFormat="1" ht="25.5" hidden="1" x14ac:dyDescent="0.2">
      <c r="A381" s="36"/>
      <c r="B381" s="22"/>
      <c r="C381" s="3"/>
      <c r="D381" s="24" t="s">
        <v>647</v>
      </c>
      <c r="E381" s="11"/>
      <c r="F381" s="33"/>
      <c r="G381" s="33"/>
      <c r="H381" s="33"/>
      <c r="I381" s="33"/>
      <c r="J381" s="11">
        <f>L381+O381</f>
        <v>0</v>
      </c>
      <c r="K381" s="33"/>
      <c r="L381" s="33"/>
      <c r="M381" s="33"/>
      <c r="N381" s="33"/>
      <c r="O381" s="33"/>
      <c r="P381" s="13">
        <f>E381+J381</f>
        <v>0</v>
      </c>
    </row>
    <row r="382" spans="1:18" s="1" customFormat="1" ht="25.5" hidden="1" x14ac:dyDescent="0.2">
      <c r="A382" s="36" t="s">
        <v>177</v>
      </c>
      <c r="B382" s="22" t="s">
        <v>176</v>
      </c>
      <c r="C382" s="22" t="s">
        <v>243</v>
      </c>
      <c r="D382" s="24" t="s">
        <v>175</v>
      </c>
      <c r="E382" s="11">
        <f>F382+I382</f>
        <v>0</v>
      </c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ht="15.75" customHeight="1" x14ac:dyDescent="0.2">
      <c r="A383" s="62">
        <v>3100000</v>
      </c>
      <c r="B383" s="6"/>
      <c r="C383" s="7"/>
      <c r="D383" s="31" t="s">
        <v>245</v>
      </c>
      <c r="E383" s="25">
        <f>E385</f>
        <v>11870000</v>
      </c>
      <c r="F383" s="25">
        <f t="shared" ref="F383:O383" si="73">F385</f>
        <v>11870000</v>
      </c>
      <c r="G383" s="25">
        <f t="shared" si="73"/>
        <v>1541000</v>
      </c>
      <c r="H383" s="25">
        <f t="shared" si="73"/>
        <v>0</v>
      </c>
      <c r="I383" s="25">
        <f t="shared" si="73"/>
        <v>0</v>
      </c>
      <c r="J383" s="25">
        <f t="shared" si="73"/>
        <v>229000</v>
      </c>
      <c r="K383" s="25">
        <f>K385</f>
        <v>229000</v>
      </c>
      <c r="L383" s="25">
        <f t="shared" si="73"/>
        <v>0</v>
      </c>
      <c r="M383" s="25">
        <f t="shared" si="73"/>
        <v>0</v>
      </c>
      <c r="N383" s="25">
        <f t="shared" si="73"/>
        <v>0</v>
      </c>
      <c r="O383" s="25">
        <f t="shared" si="73"/>
        <v>229000</v>
      </c>
      <c r="P383" s="13">
        <f t="shared" si="68"/>
        <v>12099000</v>
      </c>
      <c r="R383" s="34"/>
    </row>
    <row r="384" spans="1:18" s="1" customFormat="1" hidden="1" x14ac:dyDescent="0.2">
      <c r="A384" s="36"/>
      <c r="B384" s="18"/>
      <c r="C384" s="3"/>
      <c r="D384" s="15" t="s">
        <v>646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510</v>
      </c>
      <c r="B385" s="8"/>
      <c r="C385" s="7"/>
      <c r="D385" s="15" t="s">
        <v>245</v>
      </c>
      <c r="E385" s="25">
        <f>E386+E388+E391+E396</f>
        <v>11870000</v>
      </c>
      <c r="F385" s="25">
        <f>F386+F388+F391+F396+F398</f>
        <v>11870000</v>
      </c>
      <c r="G385" s="25">
        <f>G386+G388+G391+G396</f>
        <v>1541000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229000</v>
      </c>
      <c r="K385" s="25">
        <f>K386+K388+K391+K396+K392+K395+K397+K387</f>
        <v>229000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229000</v>
      </c>
      <c r="P385" s="25">
        <f>P386+P388+P391+P396+P392+P395+P397+P387</f>
        <v>12099000</v>
      </c>
    </row>
    <row r="386" spans="1:18" ht="25.5" x14ac:dyDescent="0.2">
      <c r="A386" s="41" t="s">
        <v>511</v>
      </c>
      <c r="B386" s="4" t="s">
        <v>362</v>
      </c>
      <c r="C386" s="4" t="s">
        <v>290</v>
      </c>
      <c r="D386" s="14" t="s">
        <v>73</v>
      </c>
      <c r="E386" s="11">
        <f t="shared" ref="E386:E393" si="74">F386+I386</f>
        <v>1971000</v>
      </c>
      <c r="F386" s="12">
        <v>1971000</v>
      </c>
      <c r="G386" s="12">
        <v>1541000</v>
      </c>
      <c r="H386" s="12"/>
      <c r="I386" s="12"/>
      <c r="J386" s="11">
        <f>L386+O386</f>
        <v>30000</v>
      </c>
      <c r="K386" s="12">
        <v>30000</v>
      </c>
      <c r="L386" s="12"/>
      <c r="M386" s="12"/>
      <c r="N386" s="12"/>
      <c r="O386" s="12">
        <f t="shared" ref="O386:O391" si="75">K386</f>
        <v>30000</v>
      </c>
      <c r="P386" s="13">
        <f t="shared" ref="P386:P402" si="76">E386+J386</f>
        <v>2001000</v>
      </c>
    </row>
    <row r="387" spans="1:18" hidden="1" x14ac:dyDescent="0.2">
      <c r="A387" s="41" t="s">
        <v>522</v>
      </c>
      <c r="B387" s="4" t="s">
        <v>521</v>
      </c>
      <c r="C387" s="4" t="s">
        <v>293</v>
      </c>
      <c r="D387" s="14" t="s">
        <v>520</v>
      </c>
      <c r="E387" s="11"/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 t="shared" si="75"/>
        <v>0</v>
      </c>
      <c r="P387" s="13">
        <f t="shared" si="76"/>
        <v>0</v>
      </c>
    </row>
    <row r="388" spans="1:18" hidden="1" x14ac:dyDescent="0.2">
      <c r="A388" s="41" t="s">
        <v>513</v>
      </c>
      <c r="B388" s="4" t="s">
        <v>512</v>
      </c>
      <c r="C388" s="4" t="s">
        <v>295</v>
      </c>
      <c r="D388" s="21" t="s">
        <v>154</v>
      </c>
      <c r="E388" s="11">
        <f t="shared" si="74"/>
        <v>0</v>
      </c>
      <c r="F388" s="12"/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5"/>
        <v>0</v>
      </c>
      <c r="P388" s="13">
        <f t="shared" si="76"/>
        <v>0</v>
      </c>
    </row>
    <row r="389" spans="1:18" s="1" customFormat="1" ht="25.5" hidden="1" x14ac:dyDescent="0.2">
      <c r="A389" s="36" t="s">
        <v>522</v>
      </c>
      <c r="B389" s="3" t="s">
        <v>521</v>
      </c>
      <c r="C389" s="3" t="s">
        <v>293</v>
      </c>
      <c r="D389" s="73" t="s">
        <v>520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5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646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5"/>
        <v>0</v>
      </c>
      <c r="P390" s="13">
        <f>E390+J390</f>
        <v>0</v>
      </c>
    </row>
    <row r="391" spans="1:18" x14ac:dyDescent="0.2">
      <c r="A391" s="41" t="s">
        <v>516</v>
      </c>
      <c r="B391" s="4" t="s">
        <v>515</v>
      </c>
      <c r="C391" s="4" t="s">
        <v>296</v>
      </c>
      <c r="D391" s="5" t="s">
        <v>514</v>
      </c>
      <c r="E391" s="11">
        <f t="shared" si="74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5"/>
        <v>199000</v>
      </c>
      <c r="P391" s="13">
        <f t="shared" si="76"/>
        <v>199000</v>
      </c>
    </row>
    <row r="392" spans="1:18" ht="17.25" hidden="1" customHeight="1" x14ac:dyDescent="0.2">
      <c r="A392" s="41" t="s">
        <v>519</v>
      </c>
      <c r="B392" s="4" t="s">
        <v>518</v>
      </c>
      <c r="C392" s="4"/>
      <c r="D392" s="72" t="s">
        <v>517</v>
      </c>
      <c r="E392" s="11">
        <f t="shared" si="74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/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6"/>
        <v>0</v>
      </c>
    </row>
    <row r="393" spans="1:18" s="1" customFormat="1" ht="38.25" hidden="1" x14ac:dyDescent="0.2">
      <c r="A393" s="36" t="s">
        <v>690</v>
      </c>
      <c r="B393" s="3" t="s">
        <v>691</v>
      </c>
      <c r="C393" s="3"/>
      <c r="D393" s="82" t="s">
        <v>692</v>
      </c>
      <c r="E393" s="11">
        <f t="shared" si="74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6"/>
        <v>0</v>
      </c>
    </row>
    <row r="394" spans="1:18" s="1" customFormat="1" ht="51" hidden="1" x14ac:dyDescent="0.2">
      <c r="A394" s="36"/>
      <c r="B394" s="3"/>
      <c r="C394" s="3"/>
      <c r="D394" s="73" t="s">
        <v>0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6"/>
        <v>0</v>
      </c>
    </row>
    <row r="395" spans="1:18" hidden="1" x14ac:dyDescent="0.2">
      <c r="A395" s="41" t="s">
        <v>639</v>
      </c>
      <c r="B395" s="4" t="s">
        <v>350</v>
      </c>
      <c r="C395" s="4" t="s">
        <v>296</v>
      </c>
      <c r="D395" s="82" t="s">
        <v>502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6"/>
        <v>0</v>
      </c>
    </row>
    <row r="396" spans="1:18" hidden="1" x14ac:dyDescent="0.2">
      <c r="A396" s="41" t="s">
        <v>622</v>
      </c>
      <c r="B396" s="4" t="s">
        <v>355</v>
      </c>
      <c r="C396" s="4"/>
      <c r="D396" s="82" t="s">
        <v>357</v>
      </c>
      <c r="E396" s="11">
        <f>E398</f>
        <v>9899000</v>
      </c>
      <c r="F396" s="11"/>
      <c r="G396" s="11"/>
      <c r="H396" s="11">
        <f t="shared" ref="H396:N396" si="77">H398</f>
        <v>0</v>
      </c>
      <c r="I396" s="11">
        <f t="shared" si="77"/>
        <v>0</v>
      </c>
      <c r="J396" s="11">
        <f t="shared" si="77"/>
        <v>0</v>
      </c>
      <c r="K396" s="11"/>
      <c r="L396" s="11">
        <f t="shared" si="77"/>
        <v>0</v>
      </c>
      <c r="M396" s="11">
        <f t="shared" si="77"/>
        <v>0</v>
      </c>
      <c r="N396" s="11">
        <f t="shared" si="77"/>
        <v>0</v>
      </c>
      <c r="O396" s="12">
        <f>K396</f>
        <v>0</v>
      </c>
      <c r="P396" s="13">
        <f t="shared" si="76"/>
        <v>9899000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2"/>
      <c r="P397" s="13">
        <f t="shared" si="76"/>
        <v>0</v>
      </c>
    </row>
    <row r="398" spans="1:18" ht="15" customHeight="1" x14ac:dyDescent="0.2">
      <c r="A398" s="41" t="s">
        <v>623</v>
      </c>
      <c r="B398" s="4" t="s">
        <v>359</v>
      </c>
      <c r="C398" s="4" t="s">
        <v>296</v>
      </c>
      <c r="D398" s="82" t="s">
        <v>360</v>
      </c>
      <c r="E398" s="11">
        <f>F398+I398</f>
        <v>9899000</v>
      </c>
      <c r="F398" s="11">
        <f>8199000+1700000</f>
        <v>9899000</v>
      </c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1">
        <f>K398</f>
        <v>0</v>
      </c>
      <c r="P398" s="13">
        <f t="shared" si="76"/>
        <v>9899000</v>
      </c>
    </row>
    <row r="399" spans="1:18" ht="25.5" x14ac:dyDescent="0.2">
      <c r="A399" s="62" t="s">
        <v>115</v>
      </c>
      <c r="B399" s="6"/>
      <c r="C399" s="7"/>
      <c r="D399" s="31" t="s">
        <v>130</v>
      </c>
      <c r="E399" s="25">
        <f>E400</f>
        <v>8152600</v>
      </c>
      <c r="F399" s="25">
        <f t="shared" ref="F399:P400" si="78">F400</f>
        <v>8152600</v>
      </c>
      <c r="G399" s="25">
        <f t="shared" si="78"/>
        <v>6252500</v>
      </c>
      <c r="H399" s="25">
        <f t="shared" si="78"/>
        <v>217700</v>
      </c>
      <c r="I399" s="25">
        <f t="shared" si="78"/>
        <v>0</v>
      </c>
      <c r="J399" s="25">
        <f t="shared" si="78"/>
        <v>80000</v>
      </c>
      <c r="K399" s="25">
        <f t="shared" si="78"/>
        <v>80000</v>
      </c>
      <c r="L399" s="25">
        <f t="shared" si="78"/>
        <v>0</v>
      </c>
      <c r="M399" s="25">
        <f t="shared" si="78"/>
        <v>0</v>
      </c>
      <c r="N399" s="25">
        <f t="shared" si="78"/>
        <v>0</v>
      </c>
      <c r="O399" s="25">
        <f t="shared" si="78"/>
        <v>80000</v>
      </c>
      <c r="P399" s="25">
        <f t="shared" si="78"/>
        <v>8232600</v>
      </c>
      <c r="R399" s="34"/>
    </row>
    <row r="400" spans="1:18" ht="25.5" x14ac:dyDescent="0.2">
      <c r="A400" s="41" t="s">
        <v>116</v>
      </c>
      <c r="B400" s="8"/>
      <c r="C400" s="7"/>
      <c r="D400" s="15" t="s">
        <v>130</v>
      </c>
      <c r="E400" s="25">
        <f>E401</f>
        <v>8152600</v>
      </c>
      <c r="F400" s="25">
        <f t="shared" si="78"/>
        <v>8152600</v>
      </c>
      <c r="G400" s="25">
        <f t="shared" si="78"/>
        <v>6252500</v>
      </c>
      <c r="H400" s="25">
        <f t="shared" si="78"/>
        <v>217700</v>
      </c>
      <c r="I400" s="25">
        <f t="shared" si="78"/>
        <v>0</v>
      </c>
      <c r="J400" s="25">
        <f t="shared" si="78"/>
        <v>80000</v>
      </c>
      <c r="K400" s="25">
        <f t="shared" si="78"/>
        <v>80000</v>
      </c>
      <c r="L400" s="25">
        <f t="shared" si="78"/>
        <v>0</v>
      </c>
      <c r="M400" s="25">
        <f t="shared" si="78"/>
        <v>0</v>
      </c>
      <c r="N400" s="25">
        <f t="shared" si="78"/>
        <v>0</v>
      </c>
      <c r="O400" s="25">
        <f t="shared" si="78"/>
        <v>80000</v>
      </c>
      <c r="P400" s="25">
        <f t="shared" si="78"/>
        <v>8232600</v>
      </c>
    </row>
    <row r="401" spans="1:18" ht="25.9" customHeight="1" x14ac:dyDescent="0.2">
      <c r="A401" s="41" t="s">
        <v>117</v>
      </c>
      <c r="B401" s="4" t="s">
        <v>362</v>
      </c>
      <c r="C401" s="4" t="s">
        <v>290</v>
      </c>
      <c r="D401" s="14" t="s">
        <v>73</v>
      </c>
      <c r="E401" s="11">
        <f>F401+I401</f>
        <v>8152600</v>
      </c>
      <c r="F401" s="12">
        <f>8120800+6800+25000</f>
        <v>8152600</v>
      </c>
      <c r="G401" s="12">
        <v>6252500</v>
      </c>
      <c r="H401" s="12">
        <f>192700+25000</f>
        <v>217700</v>
      </c>
      <c r="I401" s="12"/>
      <c r="J401" s="11">
        <f>L401+O401</f>
        <v>80000</v>
      </c>
      <c r="K401" s="12">
        <v>80000</v>
      </c>
      <c r="L401" s="12"/>
      <c r="M401" s="12"/>
      <c r="N401" s="12"/>
      <c r="O401" s="12">
        <f>K401</f>
        <v>80000</v>
      </c>
      <c r="P401" s="13">
        <f>E401+J401</f>
        <v>8232600</v>
      </c>
    </row>
    <row r="402" spans="1:18" ht="15" customHeight="1" x14ac:dyDescent="0.2">
      <c r="A402" s="62">
        <v>3700000</v>
      </c>
      <c r="B402" s="6"/>
      <c r="C402" s="7"/>
      <c r="D402" s="31" t="s">
        <v>246</v>
      </c>
      <c r="E402" s="25">
        <f>E403</f>
        <v>47015848</v>
      </c>
      <c r="F402" s="25">
        <f t="shared" ref="F402:O402" si="79">F403</f>
        <v>42015848</v>
      </c>
      <c r="G402" s="25">
        <f t="shared" si="79"/>
        <v>7800000</v>
      </c>
      <c r="H402" s="25">
        <f t="shared" si="79"/>
        <v>356800</v>
      </c>
      <c r="I402" s="25">
        <f t="shared" si="79"/>
        <v>0</v>
      </c>
      <c r="J402" s="25">
        <f t="shared" si="79"/>
        <v>100000</v>
      </c>
      <c r="K402" s="25">
        <f>K403</f>
        <v>100000</v>
      </c>
      <c r="L402" s="25">
        <f t="shared" si="79"/>
        <v>0</v>
      </c>
      <c r="M402" s="25">
        <f t="shared" si="79"/>
        <v>0</v>
      </c>
      <c r="N402" s="25">
        <f t="shared" si="79"/>
        <v>0</v>
      </c>
      <c r="O402" s="25">
        <f t="shared" si="79"/>
        <v>100000</v>
      </c>
      <c r="P402" s="13">
        <f t="shared" si="76"/>
        <v>47115848</v>
      </c>
      <c r="R402" s="34"/>
    </row>
    <row r="403" spans="1:18" x14ac:dyDescent="0.2">
      <c r="A403" s="41" t="s">
        <v>523</v>
      </c>
      <c r="B403" s="8"/>
      <c r="C403" s="7"/>
      <c r="D403" s="15" t="s">
        <v>246</v>
      </c>
      <c r="E403" s="25">
        <f>E404+E406+E408+E405+E407</f>
        <v>47015848</v>
      </c>
      <c r="F403" s="25">
        <f t="shared" ref="F403:P403" si="80">F404+F406+F408+F405+F407</f>
        <v>42015848</v>
      </c>
      <c r="G403" s="25">
        <f t="shared" si="80"/>
        <v>7800000</v>
      </c>
      <c r="H403" s="25">
        <f t="shared" si="80"/>
        <v>356800</v>
      </c>
      <c r="I403" s="25">
        <f t="shared" si="80"/>
        <v>0</v>
      </c>
      <c r="J403" s="25">
        <f>J404+J406+J408+J405+J407</f>
        <v>100000</v>
      </c>
      <c r="K403" s="25">
        <f>K404+K406+K408+K405+K407</f>
        <v>100000</v>
      </c>
      <c r="L403" s="25">
        <f t="shared" si="80"/>
        <v>0</v>
      </c>
      <c r="M403" s="25">
        <f t="shared" si="80"/>
        <v>0</v>
      </c>
      <c r="N403" s="25">
        <f t="shared" si="80"/>
        <v>0</v>
      </c>
      <c r="O403" s="25">
        <f t="shared" si="80"/>
        <v>100000</v>
      </c>
      <c r="P403" s="25">
        <f t="shared" si="80"/>
        <v>47115848</v>
      </c>
    </row>
    <row r="404" spans="1:18" ht="25.9" customHeight="1" x14ac:dyDescent="0.2">
      <c r="A404" s="41" t="s">
        <v>524</v>
      </c>
      <c r="B404" s="4" t="s">
        <v>362</v>
      </c>
      <c r="C404" s="4" t="s">
        <v>290</v>
      </c>
      <c r="D404" s="14" t="s">
        <v>73</v>
      </c>
      <c r="E404" s="11">
        <f>F404+I404</f>
        <v>10323900</v>
      </c>
      <c r="F404" s="12">
        <f>10273900+50000</f>
        <v>10323900</v>
      </c>
      <c r="G404" s="12">
        <v>7800000</v>
      </c>
      <c r="H404" s="12">
        <v>356800</v>
      </c>
      <c r="I404" s="12"/>
      <c r="J404" s="11">
        <f>L404+O404</f>
        <v>100000</v>
      </c>
      <c r="K404" s="12">
        <v>100000</v>
      </c>
      <c r="L404" s="12"/>
      <c r="M404" s="12"/>
      <c r="N404" s="12"/>
      <c r="O404" s="12">
        <f>K404</f>
        <v>100000</v>
      </c>
      <c r="P404" s="13">
        <f>E404+J404</f>
        <v>10423900</v>
      </c>
    </row>
    <row r="405" spans="1:18" x14ac:dyDescent="0.2">
      <c r="A405" s="41" t="s">
        <v>675</v>
      </c>
      <c r="B405" s="4" t="s">
        <v>202</v>
      </c>
      <c r="C405" s="4" t="s">
        <v>676</v>
      </c>
      <c r="D405" s="47" t="s">
        <v>677</v>
      </c>
      <c r="E405" s="11">
        <f>F405+I405</f>
        <v>29791948</v>
      </c>
      <c r="F405" s="12">
        <f>30000000-200152-7900</f>
        <v>29791948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29791948</v>
      </c>
    </row>
    <row r="406" spans="1:18" x14ac:dyDescent="0.2">
      <c r="A406" s="41" t="s">
        <v>108</v>
      </c>
      <c r="B406" s="20" t="s">
        <v>109</v>
      </c>
      <c r="C406" s="4" t="s">
        <v>303</v>
      </c>
      <c r="D406" s="14" t="s">
        <v>110</v>
      </c>
      <c r="E406" s="13">
        <v>5000000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5000000</v>
      </c>
    </row>
    <row r="407" spans="1:18" x14ac:dyDescent="0.2">
      <c r="A407" s="41" t="s">
        <v>660</v>
      </c>
      <c r="B407" s="8" t="s">
        <v>661</v>
      </c>
      <c r="C407" s="4" t="s">
        <v>650</v>
      </c>
      <c r="D407" s="14" t="s">
        <v>662</v>
      </c>
      <c r="E407" s="25">
        <f>F407</f>
        <v>1900000</v>
      </c>
      <c r="F407" s="12">
        <v>1900000</v>
      </c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1900000</v>
      </c>
    </row>
    <row r="408" spans="1:18" ht="25.5" hidden="1" x14ac:dyDescent="0.2">
      <c r="A408" s="41" t="s">
        <v>651</v>
      </c>
      <c r="B408" s="8" t="s">
        <v>648</v>
      </c>
      <c r="C408" s="4" t="s">
        <v>650</v>
      </c>
      <c r="D408" s="14" t="s">
        <v>649</v>
      </c>
      <c r="E408" s="25">
        <f>F408+I408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15.75" customHeight="1" x14ac:dyDescent="0.2">
      <c r="A409" s="41"/>
      <c r="B409" s="8"/>
      <c r="C409" s="91"/>
      <c r="D409" s="31" t="s">
        <v>247</v>
      </c>
      <c r="E409" s="25">
        <f t="shared" ref="E409:P409" si="81">E14+E42+E96+E154+E245+E251+E265+E282+E312+E383+E402+E399</f>
        <v>1106864941</v>
      </c>
      <c r="F409" s="25">
        <f t="shared" si="81"/>
        <v>1101864941</v>
      </c>
      <c r="G409" s="25">
        <f t="shared" si="81"/>
        <v>590230589</v>
      </c>
      <c r="H409" s="25">
        <f t="shared" si="81"/>
        <v>126367900</v>
      </c>
      <c r="I409" s="25">
        <f t="shared" si="81"/>
        <v>0</v>
      </c>
      <c r="J409" s="25">
        <f t="shared" si="81"/>
        <v>100294963</v>
      </c>
      <c r="K409" s="25">
        <f t="shared" si="81"/>
        <v>75245263</v>
      </c>
      <c r="L409" s="25">
        <f t="shared" si="81"/>
        <v>24679100</v>
      </c>
      <c r="M409" s="25">
        <f t="shared" si="81"/>
        <v>3094470</v>
      </c>
      <c r="N409" s="25">
        <f t="shared" si="81"/>
        <v>81429</v>
      </c>
      <c r="O409" s="25">
        <f t="shared" si="81"/>
        <v>75615863</v>
      </c>
      <c r="P409" s="25">
        <f t="shared" si="81"/>
        <v>1207159904</v>
      </c>
      <c r="R409" s="34"/>
    </row>
    <row r="410" spans="1:18" x14ac:dyDescent="0.2">
      <c r="P410" s="34"/>
    </row>
    <row r="411" spans="1:18" ht="19.5" customHeight="1" x14ac:dyDescent="0.2">
      <c r="D411" s="92" t="s">
        <v>62</v>
      </c>
      <c r="E411" s="92"/>
      <c r="F411" s="92"/>
      <c r="G411" s="92"/>
      <c r="H411" s="92"/>
      <c r="I411" s="92"/>
      <c r="J411" s="92"/>
      <c r="K411" s="92"/>
      <c r="O411" s="92" t="s">
        <v>63</v>
      </c>
    </row>
    <row r="412" spans="1:18" ht="25.5" customHeight="1" x14ac:dyDescent="0.25">
      <c r="D412" s="106" t="s">
        <v>69</v>
      </c>
      <c r="E412" s="107"/>
      <c r="O412" s="2" t="s">
        <v>70</v>
      </c>
    </row>
    <row r="413" spans="1:18" ht="13.9" customHeight="1" x14ac:dyDescent="0.2"/>
    <row r="414" spans="1:18" ht="18" hidden="1" customHeight="1" x14ac:dyDescent="0.2">
      <c r="E414" s="103">
        <f>[2]Лист1!$D$106</f>
        <v>1232449804</v>
      </c>
      <c r="F414" s="93"/>
      <c r="G414" s="93"/>
      <c r="H414" s="93"/>
      <c r="I414" s="93"/>
      <c r="J414" s="103">
        <f>[2]Лист1!$E$106</f>
        <v>33549700</v>
      </c>
      <c r="K414" s="103">
        <f>[2]Лист1!$F$106</f>
        <v>8500000</v>
      </c>
      <c r="L414" s="93"/>
      <c r="M414" s="93"/>
      <c r="N414" s="93"/>
      <c r="O414" s="93"/>
      <c r="P414" s="103">
        <f>[2]Лист1!$C$106</f>
        <v>1265999504</v>
      </c>
      <c r="Q414" s="2" t="s">
        <v>65</v>
      </c>
    </row>
    <row r="415" spans="1:18" hidden="1" x14ac:dyDescent="0.2">
      <c r="E415" s="93">
        <f>E409-E414</f>
        <v>-125584863</v>
      </c>
      <c r="F415" s="93"/>
      <c r="G415" s="93"/>
      <c r="H415" s="93"/>
      <c r="I415" s="93"/>
      <c r="J415" s="93">
        <f>J414-J409</f>
        <v>-66745263</v>
      </c>
      <c r="K415" s="93">
        <f>K414-K409</f>
        <v>-66745263</v>
      </c>
      <c r="L415" s="93"/>
      <c r="M415" s="93"/>
      <c r="N415" s="93"/>
      <c r="O415" s="93"/>
      <c r="P415" s="93">
        <f>P414-P409</f>
        <v>58839600</v>
      </c>
      <c r="Q415" s="2" t="s">
        <v>66</v>
      </c>
    </row>
    <row r="416" spans="1:18" hidden="1" x14ac:dyDescent="0.2">
      <c r="E416" s="103" t="e">
        <f>#REF!</f>
        <v>#REF!</v>
      </c>
      <c r="F416" s="93"/>
      <c r="G416" s="93"/>
      <c r="H416" s="93"/>
      <c r="I416" s="93"/>
      <c r="J416" s="103" t="e">
        <f>#REF!</f>
        <v>#REF!</v>
      </c>
      <c r="K416" s="103" t="e">
        <f>#REF!</f>
        <v>#REF!</v>
      </c>
      <c r="L416" s="93"/>
      <c r="M416" s="93"/>
      <c r="N416" s="93"/>
      <c r="O416" s="93"/>
      <c r="P416" s="103" t="e">
        <f>#REF!</f>
        <v>#REF!</v>
      </c>
      <c r="Q416" s="2" t="s">
        <v>67</v>
      </c>
    </row>
    <row r="417" spans="4:17" hidden="1" x14ac:dyDescent="0.2">
      <c r="E417" s="93" t="e">
        <f>E415-E416</f>
        <v>#REF!</v>
      </c>
      <c r="F417" s="93"/>
      <c r="G417" s="93"/>
      <c r="H417" s="93"/>
      <c r="I417" s="93"/>
      <c r="J417" s="93" t="e">
        <f>J415+J416</f>
        <v>#REF!</v>
      </c>
      <c r="K417" s="93" t="e">
        <f>K415+K416</f>
        <v>#REF!</v>
      </c>
      <c r="L417" s="93"/>
      <c r="M417" s="93"/>
      <c r="N417" s="93"/>
      <c r="O417" s="93"/>
      <c r="P417" s="93" t="e">
        <f>P415+P416</f>
        <v>#REF!</v>
      </c>
    </row>
    <row r="418" spans="4:17" hidden="1" x14ac:dyDescent="0.2">
      <c r="E418" s="93">
        <v>0</v>
      </c>
      <c r="F418" s="93"/>
      <c r="G418" s="93"/>
      <c r="H418" s="93"/>
      <c r="I418" s="93"/>
      <c r="J418" s="103">
        <v>-8200000</v>
      </c>
      <c r="K418" s="103">
        <v>-8200000</v>
      </c>
      <c r="L418" s="93"/>
      <c r="M418" s="93"/>
      <c r="N418" s="93"/>
      <c r="O418" s="93"/>
      <c r="P418" s="103">
        <v>-8200000</v>
      </c>
      <c r="Q418" s="2" t="s">
        <v>68</v>
      </c>
    </row>
    <row r="419" spans="4:17" hidden="1" x14ac:dyDescent="0.2">
      <c r="E419" s="93" t="e">
        <f>E417+E418</f>
        <v>#REF!</v>
      </c>
      <c r="F419" s="93"/>
      <c r="G419" s="93"/>
      <c r="H419" s="93"/>
      <c r="I419" s="93"/>
      <c r="J419" s="93" t="e">
        <f>J417-J418</f>
        <v>#REF!</v>
      </c>
      <c r="K419" s="93" t="e">
        <f>K417-K418</f>
        <v>#REF!</v>
      </c>
      <c r="L419" s="93"/>
      <c r="M419" s="93"/>
      <c r="N419" s="93"/>
      <c r="O419" s="93"/>
      <c r="P419" s="93" t="e">
        <f>P417-P418</f>
        <v>#REF!</v>
      </c>
    </row>
    <row r="420" spans="4:17" hidden="1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hidden="1" x14ac:dyDescent="0.2">
      <c r="K421" s="93"/>
    </row>
    <row r="422" spans="4:17" hidden="1" x14ac:dyDescent="0.2">
      <c r="E422" s="2">
        <f>50000/E409*100</f>
        <v>4.5172629602693321E-3</v>
      </c>
    </row>
    <row r="423" spans="4:17" hidden="1" x14ac:dyDescent="0.2">
      <c r="E423" s="2">
        <f>E406/E409*100</f>
        <v>0.45172629602693321</v>
      </c>
    </row>
    <row r="424" spans="4:17" hidden="1" x14ac:dyDescent="0.2">
      <c r="D424" s="104"/>
    </row>
    <row r="425" spans="4:17" hidden="1" x14ac:dyDescent="0.2">
      <c r="E425" s="104" t="s">
        <v>128</v>
      </c>
      <c r="F425" s="2">
        <f>F17+F52+F106+F157+F247+F254+F267+F322+F386+F401+F404</f>
        <v>132143020</v>
      </c>
      <c r="G425" s="2">
        <f>G17+G52+G106+G157+G247+G254+G267+G322+G386+G401+G404</f>
        <v>98084500</v>
      </c>
      <c r="H425" s="2">
        <f>H17+H52+H106+H157+H247+H254+H267+H322+H386+H401+H404</f>
        <v>5053800</v>
      </c>
    </row>
    <row r="426" spans="4:17" hidden="1" x14ac:dyDescent="0.2"/>
  </sheetData>
  <mergeCells count="25"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  <mergeCell ref="M10:N10"/>
    <mergeCell ref="P9:P12"/>
    <mergeCell ref="J9:O9"/>
    <mergeCell ref="E9:I9"/>
    <mergeCell ref="K10:K12"/>
    <mergeCell ref="G10:H10"/>
    <mergeCell ref="O10:O12"/>
    <mergeCell ref="D412:E412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2021-12-15T12:02:15Z</cp:lastPrinted>
  <dcterms:created xsi:type="dcterms:W3CDTF">2016-02-15T14:53:30Z</dcterms:created>
  <dcterms:modified xsi:type="dcterms:W3CDTF">2021-12-15T12:26:38Z</dcterms:modified>
</cp:coreProperties>
</file>